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gluhak\Documents\HUP transparency\"/>
    </mc:Choice>
  </mc:AlternateContent>
  <bookViews>
    <workbookView xWindow="-120" yWindow="-120" windowWidth="25440" windowHeight="15390" activeTab="2"/>
  </bookViews>
  <sheets>
    <sheet name="2018" sheetId="3" r:id="rId1"/>
    <sheet name="2019" sheetId="5" r:id="rId2"/>
    <sheet name="2020" sheetId="7" r:id="rId3"/>
  </sheets>
  <calcPr calcId="152511"/>
</workbook>
</file>

<file path=xl/calcChain.xml><?xml version="1.0" encoding="utf-8"?>
<calcChain xmlns="http://schemas.openxmlformats.org/spreadsheetml/2006/main">
  <c r="C11" i="7" l="1"/>
  <c r="C41" i="7" l="1"/>
  <c r="C32" i="7"/>
  <c r="C27" i="7"/>
  <c r="C16" i="7"/>
  <c r="C7" i="7"/>
  <c r="C28" i="7" l="1"/>
  <c r="C44" i="7" s="1"/>
  <c r="C42" i="7"/>
  <c r="C81" i="5" l="1"/>
  <c r="C76" i="5"/>
  <c r="C59" i="5" l="1"/>
  <c r="C20" i="5" l="1"/>
  <c r="C82" i="5" l="1"/>
  <c r="C69" i="5"/>
  <c r="C75" i="5"/>
  <c r="C73" i="5"/>
  <c r="C56" i="5"/>
  <c r="C58" i="5"/>
  <c r="C53" i="5"/>
  <c r="C67" i="5"/>
  <c r="C62" i="5" l="1"/>
  <c r="C50" i="5"/>
  <c r="C49" i="5"/>
  <c r="C54" i="5"/>
  <c r="C43" i="5"/>
  <c r="C64" i="5"/>
  <c r="C83" i="5" l="1"/>
  <c r="C22" i="5"/>
  <c r="C32" i="5" s="1"/>
  <c r="C37" i="5"/>
  <c r="C7" i="5"/>
  <c r="C42" i="3"/>
  <c r="C103" i="3"/>
  <c r="C47" i="3"/>
  <c r="C16" i="3"/>
  <c r="C7" i="3"/>
  <c r="C84" i="5" l="1"/>
  <c r="C33" i="5"/>
  <c r="C86" i="5" s="1"/>
  <c r="C104" i="3"/>
  <c r="C43" i="3"/>
  <c r="C106" i="3" s="1"/>
</calcChain>
</file>

<file path=xl/sharedStrings.xml><?xml version="1.0" encoding="utf-8"?>
<sst xmlns="http://schemas.openxmlformats.org/spreadsheetml/2006/main" count="403" uniqueCount="214">
  <si>
    <t xml:space="preserve"> - </t>
  </si>
  <si>
    <t>Klinička bolnica Dubrava, 10000 Zagreb</t>
  </si>
  <si>
    <t>KBC Zagreb - Rebro, 10000 Zagreb</t>
  </si>
  <si>
    <t>Hrvatski liječnički zbor, 10000 Zagreb</t>
  </si>
  <si>
    <t>Hrvatsko Farmaceutsko društvo, 10000 Zagreb</t>
  </si>
  <si>
    <t>donacija opreme</t>
  </si>
  <si>
    <t>KBC Rijeka lokalitet Rijeka, 51000 Rijeka</t>
  </si>
  <si>
    <t>donacija  za edukaciju</t>
  </si>
  <si>
    <t>donacija</t>
  </si>
  <si>
    <t>Hrvatsko torokalno društvo, 10000 Zagreb</t>
  </si>
  <si>
    <t>2 zdravstvena djelatnika</t>
  </si>
  <si>
    <t>1 zdravstveni djelatnik</t>
  </si>
  <si>
    <t>3 zdravstvena djelatnika</t>
  </si>
  <si>
    <t>5 zdravstvenih djelatnika</t>
  </si>
  <si>
    <t>2.1 Naknade za usluge</t>
  </si>
  <si>
    <t>2.2 Donacije</t>
  </si>
  <si>
    <t>3.1 Naknade za usluge</t>
  </si>
  <si>
    <t>3.2 Edukacije, seminari, kongresi</t>
  </si>
  <si>
    <t>(i) Prijenos vrijednosti prema organizacijama pacijenata</t>
  </si>
  <si>
    <t>(ii) Prijenos vrijednosti prema zdravstvenim organizacijama</t>
  </si>
  <si>
    <t>(iii) Prijenos vrijednosti prema zdravstvenim djelatnicima</t>
  </si>
  <si>
    <t>2.1 UKUPNO NAKNADE ZA USLUGE</t>
  </si>
  <si>
    <t>2.2 UKUPNO DONACIJE</t>
  </si>
  <si>
    <t>(ii) UKUPNO PRIJENOSI ZDRAVSTVENIM ORGANIZACIJAMA</t>
  </si>
  <si>
    <t>(i) UKUPNO PRIJENOSI ORGANIZACIJAMA PACIJENATA</t>
  </si>
  <si>
    <t>3.1 UKUPNO NAKNADE ZA USLUGE</t>
  </si>
  <si>
    <t>(iii) UKUPNO PRIJENOSI ZDRAVSTVENIM DJELATNICIMA</t>
  </si>
  <si>
    <t>3.2 UKUPNO EDUKACIJE, SEMINARI, KONGRESI</t>
  </si>
  <si>
    <t>Zdravstveni djelatnici</t>
  </si>
  <si>
    <t>Rinološki kongres 23.-24.02., Zagreb</t>
  </si>
  <si>
    <t>4. simpozij Hrvatskog društva za digestivnu kirurgiju, 23.-25.02.2017., Poreč</t>
  </si>
  <si>
    <t>Acute Cardiovascluar Care 2018, Milano, 03.-05.03.2019.</t>
  </si>
  <si>
    <t>"Hitna stanja u psihijatriji" 16.02.2018.</t>
  </si>
  <si>
    <t>IX. Hrvatski simpozij o rezistenciji bakterija na antibiotike, 02.-03.03.2018.</t>
  </si>
  <si>
    <t>ECCMID 2018, Madrid 20.-24.04.2018.</t>
  </si>
  <si>
    <t>Tečaj: Neurologija za obiteljsku medicinu 24.-25.02.2018.</t>
  </si>
  <si>
    <t>6 zdravstvenih djelatnika</t>
  </si>
  <si>
    <t>DNOOM 15.-18.03.2018.</t>
  </si>
  <si>
    <t>KoHOM 10.-13.05.2018.</t>
  </si>
  <si>
    <t>8 zdravstvenih djelatnika</t>
  </si>
  <si>
    <t>Europski alergološki kongres, Munchen, 26.-30.05.2018.</t>
  </si>
  <si>
    <t>Kongres pedijatrijske pulmologije, Komiža, 25.-27.05.2018.</t>
  </si>
  <si>
    <t>4 zdravstvena djelatnika</t>
  </si>
  <si>
    <t>Updates of pelvic surgery, Zabok, 18.-19.05.2018.</t>
  </si>
  <si>
    <t>European Laryngological Society, London, 16.-19.05.2018.</t>
  </si>
  <si>
    <t>CIPP XVII, 21.-.24.06.2018.</t>
  </si>
  <si>
    <t>"Gastroenterologija u obiteljskoj medicini", 24.-25.03.2018.</t>
  </si>
  <si>
    <t>AAO Chicago, 26.10.-04.11.2018.</t>
  </si>
  <si>
    <t>Toraks, 18.-20.04.2018.</t>
  </si>
  <si>
    <t>Kongres sestrinstva, 16.-22.04.2018.</t>
  </si>
  <si>
    <t>Simpozij "Glasovni profesionalci", 20.04.2018.</t>
  </si>
  <si>
    <t>HDUGI, Opatija, 18.-20.2018.</t>
  </si>
  <si>
    <t>Godišnji sastanak društva za ORL, Osijek, 10.-12.05.2018.</t>
  </si>
  <si>
    <t>ECCMID Zagreb, 24.-25.04.2018.</t>
  </si>
  <si>
    <t>EAFPS 2018., Njemačka, 12.-15.09.2018.</t>
  </si>
  <si>
    <t xml:space="preserve">Simpozij intenzivne medicine, Brijuni </t>
  </si>
  <si>
    <t>Perinatal Medicine, Rusija, 05.-08.09.2018.</t>
  </si>
  <si>
    <t>25. simpozij infektologa s međunarodnim sudjelovanjem, 21.-23.09.2018.</t>
  </si>
  <si>
    <t>Stručno usavršavanje, Manchester, 24.-26.09.2018</t>
  </si>
  <si>
    <t>8. stručni skup Onkološko-hematološkog društva HUMS, Baška,  04.-06.10.2018.</t>
  </si>
  <si>
    <t>7. kongres hrvatskog Pulmološkog društva, Dubrovnik, 11.-14.10.2018.</t>
  </si>
  <si>
    <t>HPD, Šibenik, 11.-13.10.2018.</t>
  </si>
  <si>
    <t>Futur Z, 16.-18.11.2018.</t>
  </si>
  <si>
    <t>Kongres o Alzheimerovoj bolesti, 03.-.06.10.2018.</t>
  </si>
  <si>
    <t>Radionica "Biopsija bubrega", 20.-24.10.2018.</t>
  </si>
  <si>
    <t>Simpozij infektološkog društva Hrvatske udruge medicinskih sestara, 18.-20.10.2018.</t>
  </si>
  <si>
    <t>FMF Advances Course, 01.-02.12.2018.</t>
  </si>
  <si>
    <t>10. simpozij i godišnji sastanak Hrvatskog društva za internističku onkologiju, 08.-11.11.2018.</t>
  </si>
  <si>
    <t>Simpozij infekcije uzrokovane bakterijom Clostridium Difficile, 24.11.2018.</t>
  </si>
  <si>
    <t>Brončani sponzor na kongresu "International bone infection conference" 08.06.2018.</t>
  </si>
  <si>
    <t>13. Hrvatski kongres o epilepsiji 15.-18.11.2018.</t>
  </si>
  <si>
    <t>simpozij "Infekcije uzrokovane bakterijom Clostridium Difficile" 24.11.2018."</t>
  </si>
  <si>
    <t>Urology Today, 27.-30.09.2018.</t>
  </si>
  <si>
    <t>ICM Brijuni, 16.-19.06.2018.</t>
  </si>
  <si>
    <t>Hrvatska liga protiv epilepsije, 10000 Zagreb</t>
  </si>
  <si>
    <t>KBC Osijek, 31000 Osijek</t>
  </si>
  <si>
    <t>KBC Sestre Milosrdnice, 10000 Zagreb</t>
  </si>
  <si>
    <t>Opća bolnica Šibenik, 22000 Šibenik</t>
  </si>
  <si>
    <t>Dom zdravlja Centar, 10000 Zagreb</t>
  </si>
  <si>
    <t>KBC Split, 21000 Split</t>
  </si>
  <si>
    <t>Opća bolnica "Dr. Ivo Pedišić", 44000 Sisak</t>
  </si>
  <si>
    <t>KBC Zagreb - Klinika za plućne bolesti, 10000 Zagreb</t>
  </si>
  <si>
    <t>Opća bolnica Zadar, 23000 Zadar</t>
  </si>
  <si>
    <t>10 zdravstvenih djelatnika</t>
  </si>
  <si>
    <t>"Bolesti koje se sprječavaju cijepljenjem", 25.-26.05.2018., Zagreb</t>
  </si>
  <si>
    <t>sponzorirani simpozij u trajanju od 30 minuta na kongresu KoHOM 10.-13.05.2018.</t>
  </si>
  <si>
    <t>PHARMAS- UKUPNO PRIJENOSI VRIJEDNOSTI U 2018. GODINI ( i+ ii+ iii )</t>
  </si>
  <si>
    <t>ASCP, San Francisco, 24.-30.01.2018.</t>
  </si>
  <si>
    <t>Advisory board, Split, 12.05.2018.</t>
  </si>
  <si>
    <t>7. Hrvatski kongres hemologa s međunarodnim sudjelovanjem</t>
  </si>
  <si>
    <t>ESHRE, Cardif 16.-17.11.2017.</t>
  </si>
  <si>
    <t>Advances in Fetal medicines course, London, 02.-03.12.2017.</t>
  </si>
  <si>
    <t>13. Svjetski kongres Perinatalne Medicine, Beograd, 26.-29.10.2017.</t>
  </si>
  <si>
    <t>Futur Z, Opatija, 10.-12.11.2017.</t>
  </si>
  <si>
    <t>36th Annual ESRA Congres 2017, Lugano, 13.-16.09.2017.</t>
  </si>
  <si>
    <t>1. Međunarodni Brijunski kongres o humanoj reprodukciji</t>
  </si>
  <si>
    <t>OB Dubrovnik, 20000 Dubrovnik</t>
  </si>
  <si>
    <t>42 zdravstvena djelatnika</t>
  </si>
  <si>
    <t>1. hrvatski kongres o biosigurnosti i biozaštiti s međunarodnim sudjelovanjem, 07.-09.12.2017., Zagreb</t>
  </si>
  <si>
    <t>7 zdravstvenih djelatnika</t>
  </si>
  <si>
    <t>Tečaj: liječenje uznapredovalog stadija Parkinsonove bolesti, 15.-16.12.2017.</t>
  </si>
  <si>
    <t>"Dijagnostika i liječenje dišnih puteva u ordinaciji primarne zdravstvene medicine", 02.12.2017.</t>
  </si>
  <si>
    <t>11 zdravstvenih djelatnika</t>
  </si>
  <si>
    <t>Novosti u liječenju bolničkih infekcija, 23.11.2017., Zagreb</t>
  </si>
  <si>
    <t>65 zdravstvenih djelatnika</t>
  </si>
  <si>
    <t>KBC Zagreb, 10000 Zagreb</t>
  </si>
  <si>
    <t>OB Šibenik, 22000 Šibenik</t>
  </si>
  <si>
    <t>KB Sveti Duh, 10000 Zagreb</t>
  </si>
  <si>
    <t>Medicinski fakultet, 10000 Zagreb</t>
  </si>
  <si>
    <t>Dom zdravlja Ivanić Grad, 10310 Ivanić Grad</t>
  </si>
  <si>
    <t>Donacija</t>
  </si>
  <si>
    <t>Kongres ERS - European Respiratory Society, Paris, 15.-19.09.2018.</t>
  </si>
  <si>
    <t>Advisory board Zagreb, 17.02.2018.</t>
  </si>
  <si>
    <t>Kongres "Palijativna skrb i opća medicina: Između potreba, mogućnosti i ograničenja", 23.-25.03.2018., Beograd</t>
  </si>
  <si>
    <r>
      <t xml:space="preserve">Sukladno odredbama </t>
    </r>
    <r>
      <rPr>
        <b/>
        <sz val="11"/>
        <color theme="1"/>
        <rFont val="Calibri"/>
        <family val="2"/>
        <scheme val="minor"/>
      </rPr>
      <t>EGA Code of Conduct on Interactions with the Healthcare Community (Kodeks),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PharmaS d.o.o.</t>
    </r>
    <r>
      <rPr>
        <sz val="11"/>
        <color theme="1"/>
        <rFont val="Calibri"/>
        <family val="2"/>
        <charset val="238"/>
        <scheme val="minor"/>
      </rPr>
      <t xml:space="preserve"> javno objavljuje prijenos vrijednosti izvršen od strane PharmaSa tijekom 2018. godine. 
Metodologija- sukladno odredbama Kodeksa, prijenos vrijednosti podijeljen je prema primateljima- (i) organizacijama pacijenata, (ii) zdravstvenim organizacijama te (iii) zdravstvenim djelatnicima, uz daljnju razradu unutar svake grupe. 
(</t>
    </r>
    <r>
      <rPr>
        <sz val="11"/>
        <rFont val="Calibri"/>
        <family val="2"/>
        <charset val="238"/>
        <scheme val="minor"/>
      </rPr>
      <t>i) PharmaS tijekom 2018. god. nije imao prijenosa vrijednosti prema organizacijama pacijenata</t>
    </r>
    <r>
      <rPr>
        <sz val="11"/>
        <color theme="1"/>
        <rFont val="Calibri"/>
        <family val="2"/>
        <charset val="238"/>
        <scheme val="minor"/>
      </rPr>
      <t xml:space="preserve">;                                                                                                                                                                                                                                                      (ii) Prijenosi vrijednosti prema zdravstvenim organizacijama razvrstani su u dvije grupe (naknade za usluge i naknade za donacije), a svaka stavka sadrži naziv organizacije, kratki opis (svrhu) prijenosa te iznos;                                                                                                                                                                                                                  
(iii) Prijenosi vrijednosti prema zdravstvenim djelatnicima podijeljeni su na naknade za usluge te naknade za edukacije, seminare, kongrese; naknade za usluge se navode poimenice* ili u ukupnom broju zdravstvenih djelatnika s pripadajućim iznosima; edukacije, seminari, kongresi navedeni su po nazivu edukacije, seminara, kongresa, brojem zdravstvenih djelatnika te ukupnim iznosom.                                                                                                                                                         Svi navedeni iznosi uključuju PDV.                                                                                                                                                                                                                                                                                                                                               *Sukladno odredbama GDPR-a, poimenično su navedni samo oni zdravstveni djelatnici koji su dali svoju izričitu pisanu privolu za objavu svojih osobnih podataka                                                                                                    </t>
    </r>
  </si>
  <si>
    <t xml:space="preserve">Sponzorski paket, 100 godina pulmologije </t>
  </si>
  <si>
    <t>CROCMID 24.-27.10.2019.</t>
  </si>
  <si>
    <t>donacija - oprema</t>
  </si>
  <si>
    <t>donacija za edukaciju</t>
  </si>
  <si>
    <t>World congress on osteoporosis, osteoarthritis and musculoskeletal diseases, Paris 04.-07.04.2019.</t>
  </si>
  <si>
    <t>24th International Symposium on Infections in the Critically III Patient 07.-08.02.2019.</t>
  </si>
  <si>
    <t>Interantional Symposium on Intensive care Bruxeles 19.-22.03.2019.</t>
  </si>
  <si>
    <t>In office laryngeal procedures and one day laryngeal surgery, KBC Zagreb 08.-09.02.2019.</t>
  </si>
  <si>
    <t>American Brachytherapy Meeting 13.-15.06.2019. Miami, Florida USA</t>
  </si>
  <si>
    <t>Kongres DNOOM 07.-10.03.2019., Hotel Antunović, Zagreb</t>
  </si>
  <si>
    <t>3. tečaj mehaničke ventilacije 07.-09.03.2019., Slavonski Brod</t>
  </si>
  <si>
    <t>Tečaj WINFOCUS, 25.-26.03.2020., Hotel Rebro, Zagreb</t>
  </si>
  <si>
    <t>Kongres KOHOM 23.-26.05.2019., Šibenik</t>
  </si>
  <si>
    <t>Kongres TORAKS 10.-13.04.2019., Zagreb</t>
  </si>
  <si>
    <t>Simpozij - standardne mjere zaštite 09.03.2019., Zagreb</t>
  </si>
  <si>
    <t>2. kongres kirurške onkologije 14.-16.03.2019., Vodice</t>
  </si>
  <si>
    <t>2. hrvatski onkološki kongres 04.-07.04.2019., Poreč</t>
  </si>
  <si>
    <t>ESC 2019 - Acute Cardiovascular care 01.-04.03.2019. Malaga, Spain</t>
  </si>
  <si>
    <t>Kongres HDUGI 10.-12.05.2019., Opatija</t>
  </si>
  <si>
    <t>5 zdravstvena djelatnika</t>
  </si>
  <si>
    <t>ORL Kongres, 09.-11.05.2019., Mali Lošinj</t>
  </si>
  <si>
    <t>Advanced prostate cancer consensus conference 29.-31.08.2019., Basel</t>
  </si>
  <si>
    <t>European Congress of Clinical Microbiology and Infectious Diseases (ECCMID 2019) 13.-16.04.2019., Amsterdam</t>
  </si>
  <si>
    <t>9 zdravstvenih djelatnika</t>
  </si>
  <si>
    <t>8. hrvatski kongres ginekologa 16.-19.05.2019., Vodice</t>
  </si>
  <si>
    <t>Kongres EAACI 03.-04.05.2019., Španjolska</t>
  </si>
  <si>
    <t>4 zdravstveni djelatnik</t>
  </si>
  <si>
    <t>Manifestacije imunosnih bolesti u respiracijskom sustavu: dijagnostika I liječenje 23.-25.05.2019. Komiža</t>
  </si>
  <si>
    <t>Tečaj: Testiranje osjetljivosti bakterija na antibiotike 09.-10.05.2020., Zagreb</t>
  </si>
  <si>
    <t>Tečaj: Sestrinstvo bez granica 13.-16.06.2019., Opatija</t>
  </si>
  <si>
    <t>Tečaj: Pelvic Health 31.05.-02.06.2019., Primošten</t>
  </si>
  <si>
    <t>Kongres PIN 26.-29.09.2019., Šibenik</t>
  </si>
  <si>
    <t>24. stručni skup medicinskih sestara I tehničara intenzivne skrbi 22.-25.06.2019., Brijuni</t>
  </si>
  <si>
    <t>12. International Meeting on Microbial Epidemiological Markers (IMMEM XII) 18.-21.09.2019., Dubrovnik</t>
  </si>
  <si>
    <t>6th Dubrovnik Cardiology Highlights 17.-20.10.2020., Dubrovnik</t>
  </si>
  <si>
    <r>
      <t>11th European Multidisciplinary Congress on Urological Cancers - </t>
    </r>
    <r>
      <rPr>
        <b/>
        <sz val="7"/>
        <color rgb="FF5F6368"/>
        <rFont val="Arial"/>
        <family val="2"/>
      </rPr>
      <t>EMUC 2019</t>
    </r>
    <r>
      <rPr>
        <sz val="10"/>
        <rFont val="Calibri"/>
        <family val="2"/>
        <charset val="238"/>
        <scheme val="minor"/>
      </rPr>
      <t>, 14.-17.11.2019. Beč</t>
    </r>
  </si>
  <si>
    <t>1st Neuroonkology International Course 29.09.-01.10.2019., Dubrovnik</t>
  </si>
  <si>
    <t>16. tečaj trajne edukacije 03.-05.10.2019., Baška, Krk</t>
  </si>
  <si>
    <t>ERS International Congress 2019 - 27.09.-02.10.2019., Madrid</t>
  </si>
  <si>
    <t>Godišnji sastanak Europske mreže za limfome plaštenih stanica, 17.-19.10.2019., Lund, Švedska</t>
  </si>
  <si>
    <t>9th Migrating Course on Epilepsy, 18.-29.09.2019., Vrdnik, Srbija</t>
  </si>
  <si>
    <t>4 zdravstvena djelatnik</t>
  </si>
  <si>
    <t>9. hrvatski kongres farmakologije s međunarodnim sudjelovanjem 25.-27.09.2019., Zagreb</t>
  </si>
  <si>
    <t>11. kongres Hrvatskog društva za internističku onkologiju, 13. radni sastanak Sekcije za onkološko ljekarinštvo Hrvatskog farmacutskog društva u Šibeniku, 24.-27.10.2019.</t>
  </si>
  <si>
    <t>Kongres FUTUR Z 22.-24.11.2019., Opatija</t>
  </si>
  <si>
    <t>XLIII Simpozij intenzivne medicine 6.-7.12.2019., Zagreb</t>
  </si>
  <si>
    <t>Tečaj: Klinička primjena antipsihotika 21.-22.11.2019., Zagreb</t>
  </si>
  <si>
    <t>American Society of Hematology 07.-12.12.2019., Orlando, SAD</t>
  </si>
  <si>
    <t>Kongres HUOM 25.-27.04.2019., Split</t>
  </si>
  <si>
    <t>Kongres EAHP 26.-29.03.2019., Barcelona, Spain</t>
  </si>
  <si>
    <r>
      <t xml:space="preserve">Sukladno odredbama </t>
    </r>
    <r>
      <rPr>
        <b/>
        <sz val="11"/>
        <color theme="1"/>
        <rFont val="Calibri"/>
        <family val="2"/>
        <scheme val="minor"/>
      </rPr>
      <t>EGA Code of Conduct on Interactions with the Healthcare Community (Kodeks),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PharmaS d.o.o.</t>
    </r>
    <r>
      <rPr>
        <sz val="11"/>
        <color theme="1"/>
        <rFont val="Calibri"/>
        <family val="2"/>
        <charset val="238"/>
        <scheme val="minor"/>
      </rPr>
      <t xml:space="preserve"> javno objavljuje prijenos vrijednosti izvršen od strane PharmaSa tijekom 2019. godine. 
Metodologija- sukladno odredbama Kodeksa, prijenos vrijednosti podijeljen je prema primateljima- (i) organizacijama pacijenata, (ii) zdravstvenim organizacijama te (iii) zdravstvenim djelatnicima, uz daljnju razradu unutar svake grupe. 
(</t>
    </r>
    <r>
      <rPr>
        <sz val="11"/>
        <rFont val="Calibri"/>
        <family val="2"/>
        <charset val="238"/>
        <scheme val="minor"/>
      </rPr>
      <t>i) PharmaS tijekom 2019. god. nije imao prijenosa vrijednosti prema organizacijama pacijenata</t>
    </r>
    <r>
      <rPr>
        <sz val="11"/>
        <color theme="1"/>
        <rFont val="Calibri"/>
        <family val="2"/>
        <charset val="238"/>
        <scheme val="minor"/>
      </rPr>
      <t xml:space="preserve">;                                                                                                                                                                                                                                                      (ii) Prijenosi vrijednosti prema zdravstvenim organizacijama razvrstani su u dvije grupe (naknade za usluge i naknade za donacije), a svaka stavka sadrži naziv organizacije, kratki opis (svrhu) prijenosa te iznos;                                                                                                                                                                                                                  
(iii) Prijenosi vrijednosti prema zdravstvenim djelatnicima podijeljeni su na naknade za usluge te naknade za edukacije, seminare, kongrese; naknade za usluge se navode poimenice* ili u ukupnom broju zdravstvenih djelatnika s pripadajućim iznosima; edukacije, seminari, kongresi navedeni su po nazivu edukacije, seminara, kongresa, brojem zdravstvenih djelatnika te ukupnim iznosom.                                                                                                                                                         Svi navedeni iznosi uključuju PDV.                                                                                                                                                                                                                                                                                                                                               *Sukladno odredbama GDPR-a, poimenično su navedni samo oni zdravstveni djelatnici koji su dali svoju izričitu pisanu privolu za objavu svojih osobnih podataka                                                                                                    </t>
    </r>
  </si>
  <si>
    <t>Hrvatsko torakalno društvo, 10000 Zagreb</t>
  </si>
  <si>
    <t>KBC Sestre milosrdnice, 10000 Zagreb</t>
  </si>
  <si>
    <t>Hrvatski liječnički zbor - Hrvatsko neurološko društvo, 10000 Zagreb</t>
  </si>
  <si>
    <t>Udruga za promicanje otorinolaringologije, 21000 Split</t>
  </si>
  <si>
    <t>Društvo za otorinolaringologiju, 10000 Zagreb</t>
  </si>
  <si>
    <t xml:space="preserve">"Suvremeni pristup tonzilarnom problemu" 16.02.2019. Split </t>
  </si>
  <si>
    <t>ORL simpozij 02.03.2019., Hotel Antunović, Zagreb</t>
  </si>
  <si>
    <t>Kongres HDUGI 2019., 10.-12.05.2019., Opatija</t>
  </si>
  <si>
    <t>Kongres TORAKS 10.-13.04.2019.</t>
  </si>
  <si>
    <t>Hrvatska neurološka akademija 03.-06.10.2020., Pula</t>
  </si>
  <si>
    <t>Kongres dječjeg zdravlja, Plitvice 04.-06.10.2019.</t>
  </si>
  <si>
    <t>donacija financijskih sredstava</t>
  </si>
  <si>
    <t>70 zdravstvenih djelatnika</t>
  </si>
  <si>
    <t>PUB KAKO radionica 23.03.2019.</t>
  </si>
  <si>
    <t>Advisory Board Split 18.05.2019.</t>
  </si>
  <si>
    <t>2 zdravstveni djelatnik</t>
  </si>
  <si>
    <t>Predavanje 01.-03.03.2019., Pedijatrski kongres, Šibenik</t>
  </si>
  <si>
    <t>Tečaj respiracijske infekcije 15.11.2019.</t>
  </si>
  <si>
    <t>donacija financijski sredstava</t>
  </si>
  <si>
    <t>Hrvatsko neurološko društvo, 10000 Zagreb</t>
  </si>
  <si>
    <t>Koordinacija hrvatske obiteljske medicine, 10000 Zagreb</t>
  </si>
  <si>
    <t>KBC Rijeka, 51000 Rijeka</t>
  </si>
  <si>
    <t xml:space="preserve">Donacija </t>
  </si>
  <si>
    <t>Donacija - oprema</t>
  </si>
  <si>
    <t>Privatna ordinacija dr. Mira Drnas, 21210 Solin</t>
  </si>
  <si>
    <t>Udruga NEURONET, 10000  Zagreb</t>
  </si>
  <si>
    <t>Donacija za edukaciju</t>
  </si>
  <si>
    <t>Klinika za infektivne bolesti "dr. Fran Mihaljević", 10000 Zagreb</t>
  </si>
  <si>
    <t>95 zdravstvenih djelatnika</t>
  </si>
  <si>
    <r>
      <t xml:space="preserve">Sukladno odredbama </t>
    </r>
    <r>
      <rPr>
        <b/>
        <sz val="10"/>
        <color theme="1"/>
        <rFont val="Calibri"/>
        <family val="2"/>
        <scheme val="minor"/>
      </rPr>
      <t>EGA Code of Conduct on Interactions with the Healthcare Community (Kodeks),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PharmaS d.o.o.</t>
    </r>
    <r>
      <rPr>
        <sz val="10"/>
        <color theme="1"/>
        <rFont val="Calibri"/>
        <family val="2"/>
        <scheme val="minor"/>
      </rPr>
      <t xml:space="preserve"> javno objavljuje prijenos vrijednosti izvršen od strane PharmaSa tijekom 2020. godine. 
Metodologija- sukladno odredbama Kodeksa, prijenos vrijednosti podijeljen je prema primateljima- (i) organizacijama pacijenata, (ii) zdravstvenim organizacijama te (iii) zdravstvenim djelatnicima, uz daljnju razradu unutar svake grupe. 
(i) PharmaS tijekom 2020. god. nije imao prijenosa vrijednosti prema organizacijama pacijenata; 
(ii) Prijenosi vrijednosti prema zdravstvenim organizacijama razvrstani su u dvije grupe (naknade za usluge i naknade za donacije), a svaka stavka sadrži naziv organizacije, kratki opis (svrhu) prijenosa te iznos; 
(iii) Prijenosi vrijednosti prema zdravstvenim djelatnicima podijeljeni su na naknade za usluge te naknade za edukacije, seminare, kongrese; naknade za usluge se navode poimenice* ili u ukupnom broju zdravstvenih djelatnika s pripadajućim iznosima; edukacije, seminari, kongresi navedeni su po nazivu edukacije, seminara, kongresa, brojem zdravstvenih djelatnika te ukupnim iznosom. 
Svi navedeni iznosi uključuju PDV.
*Sukladno odredbama GDPR-a, poimenično su navedni samo oni zdravstveni djelatnici koji su dali svoju izričitu pisanu privolu za objavu svojih osobnih podataka</t>
    </r>
  </si>
  <si>
    <t>Webinar COVID-19 - obiteljska medicina i infektolozi zajedno 12.12.2020.</t>
  </si>
  <si>
    <t>Virtualni simpoziju "Intenzivna kardiološka skrb danas" 19.11.2020.</t>
  </si>
  <si>
    <t>Kongres "Dileme u neurologiji" 07.-09.10.2020.</t>
  </si>
  <si>
    <t>Kongres KOHOM 2020, 01.-03.10.2020.</t>
  </si>
  <si>
    <t>Adriatic neurology forum 2020., 27. - 30.08.2020.</t>
  </si>
  <si>
    <t>Kongres "Tumori kože, glave i vrata", 07.-08.2020.</t>
  </si>
  <si>
    <t xml:space="preserve">OB Dr. Josip Benčević, 35000 Slavonski Brod </t>
  </si>
  <si>
    <t>Udruga za unaprijeđenje hrvatske brahiterapije, 10000 Zagreb</t>
  </si>
  <si>
    <t>Klinika za infektivne bolesti dr. Fran Mihaljević, 10000 Zagreb</t>
  </si>
  <si>
    <t>Udruga NEURONET, 10000 Zagreb</t>
  </si>
  <si>
    <t>Hrvatsko društvo za anesteziologiju, 10000 Zagreb</t>
  </si>
  <si>
    <t>Tečaj "Alergijske bolesti - novi trendovi u alergijskim bolestima" 15.02.2020., Zagreb</t>
  </si>
  <si>
    <t>Kongresu ECCMID 2020, 18.-21.04.2020., Paris - OTKAZANO</t>
  </si>
  <si>
    <t>Acute Cardiovascular Care Atena 2020. - OTKAZANO</t>
  </si>
  <si>
    <t>Kongresu KOHOM 2020, 01.-03.10.2020.</t>
  </si>
  <si>
    <t>Advisory Board, 09.10.2020., Zagreb</t>
  </si>
  <si>
    <t>Predavanje "Značaj i odabir inhalera u liječenju opstruktivne bolesti pluća" u Zagrebu 26.02.2020.</t>
  </si>
  <si>
    <t>Znanstveno stručni skup "Neurološke infekcije i infekcije u neurologiji - Jači smo", 05.11.2020.,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</si>
</sst>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&quot;kn&quot;_-;\-* #,##0.00\ &quot;kn&quot;_-;_-* &quot;-&quot;??\ &quot;kn&quot;_-;_-@_-"/>
    <numFmt numFmtId="165" formatCode="_-* #,##0.00\ _k_n_-;\-* #,##0.00\ _k_n_-;_-* &quot;-&quot;??\ _k_n_-;_-@_-"/>
    <numFmt numFmtId="166" formatCode="#,##0.00\ &quot;kn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rgb="FF1F497D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9C65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7"/>
      <color rgb="FF5F6368"/>
      <name val="Arial"/>
      <family val="2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rgb="FF1F497D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  <bgColor rgb="FFFFEB9C"/>
      </patternFill>
    </fill>
    <fill>
      <patternFill patternType="solid">
        <fgColor rgb="FFFFEB9C"/>
        <bgColor rgb="FFFFFFCC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8" borderId="0" applyBorder="0" applyProtection="0"/>
    <xf numFmtId="0" fontId="11" fillId="0" borderId="0"/>
    <xf numFmtId="0" fontId="9" fillId="0" borderId="0" applyNumberFormat="0" applyFill="0" applyBorder="0" applyAlignment="0" applyProtection="0"/>
    <xf numFmtId="0" fontId="10" fillId="7" borderId="0"/>
  </cellStyleXfs>
  <cellXfs count="129">
    <xf numFmtId="0" fontId="0" fillId="0" borderId="0" xfId="0"/>
    <xf numFmtId="0" fontId="3" fillId="0" borderId="1" xfId="0" applyFont="1" applyBorder="1" applyAlignment="1"/>
    <xf numFmtId="0" fontId="3" fillId="0" borderId="2" xfId="0" applyFont="1" applyBorder="1" applyAlignment="1"/>
    <xf numFmtId="164" fontId="3" fillId="0" borderId="4" xfId="1" applyFont="1" applyBorder="1"/>
    <xf numFmtId="164" fontId="3" fillId="2" borderId="3" xfId="1" applyFont="1" applyFill="1" applyBorder="1"/>
    <xf numFmtId="164" fontId="3" fillId="2" borderId="10" xfId="1" applyFont="1" applyFill="1" applyBorder="1"/>
    <xf numFmtId="0" fontId="5" fillId="0" borderId="7" xfId="0" applyFont="1" applyFill="1" applyBorder="1"/>
    <xf numFmtId="0" fontId="5" fillId="0" borderId="11" xfId="0" applyFont="1" applyFill="1" applyBorder="1"/>
    <xf numFmtId="166" fontId="5" fillId="0" borderId="9" xfId="0" applyNumberFormat="1" applyFont="1" applyFill="1" applyBorder="1"/>
    <xf numFmtId="0" fontId="5" fillId="0" borderId="11" xfId="0" applyNumberFormat="1" applyFont="1" applyFill="1" applyBorder="1"/>
    <xf numFmtId="164" fontId="5" fillId="0" borderId="9" xfId="1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166" fontId="5" fillId="0" borderId="20" xfId="0" applyNumberFormat="1" applyFont="1" applyFill="1" applyBorder="1"/>
    <xf numFmtId="164" fontId="3" fillId="4" borderId="10" xfId="1" applyFont="1" applyFill="1" applyBorder="1"/>
    <xf numFmtId="164" fontId="7" fillId="0" borderId="0" xfId="1" applyFont="1"/>
    <xf numFmtId="164" fontId="0" fillId="0" borderId="0" xfId="0" applyNumberFormat="1"/>
    <xf numFmtId="43" fontId="0" fillId="0" borderId="0" xfId="0" applyNumberFormat="1"/>
    <xf numFmtId="0" fontId="0" fillId="0" borderId="0" xfId="0"/>
    <xf numFmtId="164" fontId="3" fillId="2" borderId="23" xfId="1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164" fontId="3" fillId="0" borderId="17" xfId="1" applyFont="1" applyFill="1" applyBorder="1"/>
    <xf numFmtId="0" fontId="3" fillId="0" borderId="7" xfId="0" applyFont="1" applyFill="1" applyBorder="1"/>
    <xf numFmtId="0" fontId="3" fillId="0" borderId="11" xfId="0" applyFont="1" applyFill="1" applyBorder="1"/>
    <xf numFmtId="164" fontId="3" fillId="0" borderId="9" xfId="1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164" fontId="3" fillId="0" borderId="20" xfId="1" applyFont="1" applyFill="1" applyBorder="1"/>
    <xf numFmtId="164" fontId="3" fillId="2" borderId="25" xfId="1" applyFont="1" applyFill="1" applyBorder="1"/>
    <xf numFmtId="0" fontId="0" fillId="0" borderId="0" xfId="0" applyFill="1"/>
    <xf numFmtId="0" fontId="6" fillId="0" borderId="0" xfId="0" applyFont="1" applyFill="1"/>
    <xf numFmtId="0" fontId="3" fillId="0" borderId="8" xfId="0" applyFont="1" applyFill="1" applyBorder="1"/>
    <xf numFmtId="164" fontId="4" fillId="0" borderId="5" xfId="1" applyFont="1" applyBorder="1" applyAlignment="1">
      <alignment horizontal="right"/>
    </xf>
    <xf numFmtId="164" fontId="4" fillId="0" borderId="2" xfId="1" applyFont="1" applyBorder="1" applyAlignment="1">
      <alignment horizontal="right"/>
    </xf>
    <xf numFmtId="166" fontId="5" fillId="0" borderId="0" xfId="0" applyNumberFormat="1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164" fontId="5" fillId="0" borderId="17" xfId="1" applyFont="1" applyFill="1" applyBorder="1"/>
    <xf numFmtId="164" fontId="4" fillId="0" borderId="5" xfId="1" applyFont="1" applyBorder="1" applyAlignment="1">
      <alignment horizontal="right"/>
    </xf>
    <xf numFmtId="164" fontId="4" fillId="0" borderId="2" xfId="1" applyFont="1" applyBorder="1" applyAlignment="1">
      <alignment horizontal="right"/>
    </xf>
    <xf numFmtId="166" fontId="3" fillId="2" borderId="23" xfId="1" applyNumberFormat="1" applyFont="1" applyFill="1" applyBorder="1"/>
    <xf numFmtId="166" fontId="3" fillId="2" borderId="25" xfId="1" applyNumberFormat="1" applyFont="1" applyFill="1" applyBorder="1"/>
    <xf numFmtId="166" fontId="3" fillId="2" borderId="10" xfId="1" applyNumberFormat="1" applyFont="1" applyFill="1" applyBorder="1"/>
    <xf numFmtId="0" fontId="0" fillId="0" borderId="0" xfId="0" applyFill="1" applyBorder="1"/>
    <xf numFmtId="0" fontId="3" fillId="0" borderId="7" xfId="0" applyFont="1" applyBorder="1"/>
    <xf numFmtId="0" fontId="3" fillId="0" borderId="11" xfId="0" applyFont="1" applyBorder="1"/>
    <xf numFmtId="0" fontId="3" fillId="0" borderId="18" xfId="0" applyFont="1" applyBorder="1"/>
    <xf numFmtId="0" fontId="3" fillId="0" borderId="19" xfId="0" applyFont="1" applyBorder="1"/>
    <xf numFmtId="0" fontId="14" fillId="0" borderId="0" xfId="0" applyFont="1"/>
    <xf numFmtId="0" fontId="14" fillId="0" borderId="0" xfId="0" applyFont="1" applyFill="1"/>
    <xf numFmtId="0" fontId="15" fillId="0" borderId="0" xfId="0" applyFont="1"/>
    <xf numFmtId="0" fontId="15" fillId="0" borderId="1" xfId="0" applyFont="1" applyBorder="1" applyAlignment="1"/>
    <xf numFmtId="0" fontId="15" fillId="0" borderId="2" xfId="0" applyFont="1" applyBorder="1" applyAlignment="1"/>
    <xf numFmtId="164" fontId="15" fillId="0" borderId="4" xfId="1" applyFont="1" applyBorder="1"/>
    <xf numFmtId="164" fontId="15" fillId="2" borderId="3" xfId="1" applyFont="1" applyFill="1" applyBorder="1"/>
    <xf numFmtId="0" fontId="15" fillId="0" borderId="12" xfId="0" applyFont="1" applyBorder="1"/>
    <xf numFmtId="0" fontId="17" fillId="0" borderId="16" xfId="0" applyFont="1" applyBorder="1"/>
    <xf numFmtId="164" fontId="15" fillId="0" borderId="17" xfId="1" applyFont="1" applyFill="1" applyBorder="1"/>
    <xf numFmtId="0" fontId="15" fillId="0" borderId="11" xfId="0" applyFont="1" applyBorder="1"/>
    <xf numFmtId="164" fontId="15" fillId="0" borderId="9" xfId="1" applyFont="1" applyFill="1" applyBorder="1"/>
    <xf numFmtId="0" fontId="15" fillId="0" borderId="0" xfId="0" applyFont="1" applyFill="1"/>
    <xf numFmtId="0" fontId="15" fillId="0" borderId="19" xfId="0" applyFont="1" applyBorder="1"/>
    <xf numFmtId="164" fontId="15" fillId="0" borderId="20" xfId="1" applyFont="1" applyFill="1" applyBorder="1"/>
    <xf numFmtId="164" fontId="15" fillId="2" borderId="25" xfId="1" applyFont="1" applyFill="1" applyBorder="1"/>
    <xf numFmtId="0" fontId="15" fillId="0" borderId="15" xfId="0" applyFont="1" applyFill="1" applyBorder="1"/>
    <xf numFmtId="0" fontId="15" fillId="0" borderId="16" xfId="0" applyFont="1" applyFill="1" applyBorder="1"/>
    <xf numFmtId="166" fontId="17" fillId="0" borderId="17" xfId="0" applyNumberFormat="1" applyFont="1" applyFill="1" applyBorder="1"/>
    <xf numFmtId="0" fontId="15" fillId="0" borderId="7" xfId="0" applyFont="1" applyFill="1" applyBorder="1"/>
    <xf numFmtId="0" fontId="15" fillId="0" borderId="11" xfId="0" applyFont="1" applyFill="1" applyBorder="1"/>
    <xf numFmtId="0" fontId="18" fillId="0" borderId="0" xfId="0" applyFont="1" applyFill="1"/>
    <xf numFmtId="166" fontId="15" fillId="2" borderId="23" xfId="1" applyNumberFormat="1" applyFont="1" applyFill="1" applyBorder="1"/>
    <xf numFmtId="0" fontId="15" fillId="0" borderId="8" xfId="0" applyFont="1" applyFill="1" applyBorder="1"/>
    <xf numFmtId="0" fontId="18" fillId="0" borderId="0" xfId="0" applyFont="1"/>
    <xf numFmtId="0" fontId="17" fillId="0" borderId="15" xfId="0" applyFont="1" applyFill="1" applyBorder="1"/>
    <xf numFmtId="0" fontId="17" fillId="0" borderId="16" xfId="0" applyFont="1" applyFill="1" applyBorder="1"/>
    <xf numFmtId="0" fontId="17" fillId="0" borderId="7" xfId="0" applyFont="1" applyFill="1" applyBorder="1"/>
    <xf numFmtId="0" fontId="17" fillId="0" borderId="11" xfId="0" applyFont="1" applyFill="1" applyBorder="1"/>
    <xf numFmtId="164" fontId="17" fillId="0" borderId="9" xfId="1" applyFont="1" applyFill="1" applyBorder="1"/>
    <xf numFmtId="166" fontId="17" fillId="0" borderId="9" xfId="0" applyNumberFormat="1" applyFont="1" applyFill="1" applyBorder="1"/>
    <xf numFmtId="0" fontId="17" fillId="0" borderId="18" xfId="0" applyFont="1" applyFill="1" applyBorder="1"/>
    <xf numFmtId="0" fontId="17" fillId="0" borderId="19" xfId="0" applyFont="1" applyFill="1" applyBorder="1"/>
    <xf numFmtId="166" fontId="15" fillId="2" borderId="25" xfId="1" applyNumberFormat="1" applyFont="1" applyFill="1" applyBorder="1"/>
    <xf numFmtId="166" fontId="15" fillId="2" borderId="10" xfId="1" applyNumberFormat="1" applyFont="1" applyFill="1" applyBorder="1"/>
    <xf numFmtId="164" fontId="16" fillId="0" borderId="5" xfId="1" applyFont="1" applyBorder="1" applyAlignment="1">
      <alignment horizontal="right"/>
    </xf>
    <xf numFmtId="164" fontId="16" fillId="0" borderId="2" xfId="1" applyFont="1" applyBorder="1" applyAlignment="1">
      <alignment horizontal="right"/>
    </xf>
    <xf numFmtId="164" fontId="15" fillId="4" borderId="10" xfId="1" applyFont="1" applyFill="1" applyBorder="1"/>
    <xf numFmtId="43" fontId="15" fillId="0" borderId="0" xfId="0" applyNumberFormat="1" applyFont="1"/>
    <xf numFmtId="164" fontId="19" fillId="0" borderId="0" xfId="1" applyFont="1"/>
    <xf numFmtId="164" fontId="15" fillId="0" borderId="0" xfId="0" applyNumberFormat="1" applyFont="1"/>
    <xf numFmtId="0" fontId="15" fillId="0" borderId="18" xfId="0" applyFont="1" applyFill="1" applyBorder="1"/>
    <xf numFmtId="0" fontId="15" fillId="0" borderId="19" xfId="0" applyFont="1" applyFill="1" applyBorder="1"/>
    <xf numFmtId="164" fontId="17" fillId="0" borderId="20" xfId="1" applyFont="1" applyFill="1" applyBorder="1"/>
    <xf numFmtId="0" fontId="0" fillId="0" borderId="0" xfId="0" applyAlignment="1">
      <alignment horizontal="left" vertical="center" wrapText="1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164" fontId="4" fillId="0" borderId="5" xfId="1" applyFont="1" applyBorder="1" applyAlignment="1">
      <alignment horizontal="right"/>
    </xf>
    <xf numFmtId="164" fontId="4" fillId="0" borderId="6" xfId="1" applyFont="1" applyBorder="1" applyAlignment="1">
      <alignment horizontal="right"/>
    </xf>
    <xf numFmtId="164" fontId="4" fillId="0" borderId="21" xfId="1" applyFont="1" applyBorder="1" applyAlignment="1">
      <alignment horizontal="right"/>
    </xf>
    <xf numFmtId="164" fontId="4" fillId="0" borderId="24" xfId="1" applyFont="1" applyBorder="1" applyAlignment="1">
      <alignment horizontal="right"/>
    </xf>
    <xf numFmtId="164" fontId="4" fillId="0" borderId="2" xfId="1" applyFont="1" applyBorder="1" applyAlignment="1">
      <alignment horizontal="right"/>
    </xf>
    <xf numFmtId="164" fontId="4" fillId="6" borderId="5" xfId="1" applyFont="1" applyFill="1" applyBorder="1" applyAlignment="1">
      <alignment horizontal="right"/>
    </xf>
    <xf numFmtId="164" fontId="4" fillId="6" borderId="2" xfId="1" applyFont="1" applyFill="1" applyBorder="1" applyAlignment="1">
      <alignment horizontal="right"/>
    </xf>
    <xf numFmtId="164" fontId="4" fillId="0" borderId="22" xfId="1" applyFont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164" fontId="16" fillId="0" borderId="21" xfId="1" applyFont="1" applyBorder="1" applyAlignment="1">
      <alignment horizontal="right"/>
    </xf>
    <xf numFmtId="164" fontId="16" fillId="0" borderId="24" xfId="1" applyFont="1" applyBorder="1" applyAlignment="1">
      <alignment horizontal="right"/>
    </xf>
    <xf numFmtId="0" fontId="15" fillId="0" borderId="0" xfId="0" applyFont="1" applyAlignment="1">
      <alignment horizontal="left" vertical="center" wrapText="1"/>
    </xf>
    <xf numFmtId="0" fontId="16" fillId="5" borderId="1" xfId="0" applyFont="1" applyFill="1" applyBorder="1" applyAlignment="1">
      <alignment horizontal="left"/>
    </xf>
    <xf numFmtId="0" fontId="16" fillId="5" borderId="2" xfId="0" applyFont="1" applyFill="1" applyBorder="1" applyAlignment="1">
      <alignment horizontal="left"/>
    </xf>
    <xf numFmtId="0" fontId="16" fillId="5" borderId="3" xfId="0" applyFont="1" applyFill="1" applyBorder="1" applyAlignment="1">
      <alignment horizontal="left"/>
    </xf>
    <xf numFmtId="164" fontId="16" fillId="0" borderId="5" xfId="1" applyFont="1" applyBorder="1" applyAlignment="1">
      <alignment horizontal="right"/>
    </xf>
    <xf numFmtId="164" fontId="16" fillId="0" borderId="6" xfId="1" applyFont="1" applyBorder="1" applyAlignment="1">
      <alignment horizontal="right"/>
    </xf>
    <xf numFmtId="0" fontId="16" fillId="3" borderId="12" xfId="0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left"/>
    </xf>
    <xf numFmtId="164" fontId="16" fillId="0" borderId="2" xfId="1" applyFont="1" applyBorder="1" applyAlignment="1">
      <alignment horizontal="right"/>
    </xf>
    <xf numFmtId="164" fontId="16" fillId="6" borderId="5" xfId="1" applyFont="1" applyFill="1" applyBorder="1" applyAlignment="1">
      <alignment horizontal="right"/>
    </xf>
    <xf numFmtId="164" fontId="16" fillId="6" borderId="2" xfId="1" applyFont="1" applyFill="1" applyBorder="1" applyAlignment="1">
      <alignment horizontal="right"/>
    </xf>
    <xf numFmtId="164" fontId="16" fillId="0" borderId="22" xfId="1" applyFont="1" applyBorder="1" applyAlignment="1">
      <alignment horizontal="right"/>
    </xf>
    <xf numFmtId="0" fontId="16" fillId="3" borderId="1" xfId="0" applyFont="1" applyFill="1" applyBorder="1" applyAlignment="1">
      <alignment horizontal="left"/>
    </xf>
    <xf numFmtId="0" fontId="16" fillId="3" borderId="2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</cellXfs>
  <cellStyles count="7">
    <cellStyle name="Comma 2" xfId="2"/>
    <cellStyle name="Currency" xfId="1" builtinId="4"/>
    <cellStyle name="Excel Built-in Neutral" xfId="6"/>
    <cellStyle name="Excel Built-in Normal" xfId="4"/>
    <cellStyle name="Hyperlink 2" xfId="5"/>
    <cellStyle name="Normal" xfId="0" builtinId="0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3086100</xdr:colOff>
      <xdr:row>0</xdr:row>
      <xdr:rowOff>730976</xdr:rowOff>
    </xdr:to>
    <xdr:pic>
      <xdr:nvPicPr>
        <xdr:cNvPr id="2" name="Picture 1" descr="PharmaS 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0"/>
          <a:ext cx="3009900" cy="7309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101600</xdr:rowOff>
    </xdr:from>
    <xdr:to>
      <xdr:col>0</xdr:col>
      <xdr:colOff>2368550</xdr:colOff>
      <xdr:row>0</xdr:row>
      <xdr:rowOff>666750</xdr:rowOff>
    </xdr:to>
    <xdr:pic>
      <xdr:nvPicPr>
        <xdr:cNvPr id="2" name="Picture 1" descr="PharmaS Logo.PNG">
          <a:extLst>
            <a:ext uri="{FF2B5EF4-FFF2-40B4-BE49-F238E27FC236}">
              <a16:creationId xmlns:a16="http://schemas.microsoft.com/office/drawing/2014/main" xmlns="" id="{FBAF251D-D644-4A3D-8935-2C522FB70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50" y="101600"/>
          <a:ext cx="2298700" cy="565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101601</xdr:rowOff>
    </xdr:from>
    <xdr:to>
      <xdr:col>0</xdr:col>
      <xdr:colOff>1914525</xdr:colOff>
      <xdr:row>1</xdr:row>
      <xdr:rowOff>726</xdr:rowOff>
    </xdr:to>
    <xdr:pic>
      <xdr:nvPicPr>
        <xdr:cNvPr id="2" name="Picture 1" descr="PharmaS Logo.PNG">
          <a:extLst>
            <a:ext uri="{FF2B5EF4-FFF2-40B4-BE49-F238E27FC236}">
              <a16:creationId xmlns:a16="http://schemas.microsoft.com/office/drawing/2014/main" xmlns="" id="{9D0D75E3-B9D7-4984-8700-20B0D8797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50" y="101601"/>
          <a:ext cx="1844675" cy="52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9"/>
  <sheetViews>
    <sheetView topLeftCell="A2" zoomScale="80" zoomScaleNormal="80" workbookViewId="0">
      <selection activeCell="A55" sqref="A55:XFD55"/>
    </sheetView>
  </sheetViews>
  <sheetFormatPr defaultColWidth="9.140625" defaultRowHeight="15" x14ac:dyDescent="0.25"/>
  <cols>
    <col min="1" max="1" width="91.85546875" style="18" bestFit="1" customWidth="1"/>
    <col min="2" max="2" width="69.5703125" style="18" bestFit="1" customWidth="1"/>
    <col min="3" max="3" width="14.85546875" style="18" bestFit="1" customWidth="1"/>
    <col min="4" max="4" width="17.5703125" style="18" customWidth="1"/>
    <col min="5" max="5" width="11.7109375" style="18" bestFit="1" customWidth="1"/>
    <col min="6" max="16384" width="9.140625" style="18"/>
  </cols>
  <sheetData>
    <row r="1" spans="1:3" ht="60" customHeight="1" x14ac:dyDescent="0.25"/>
    <row r="2" spans="1:3" ht="169.5" customHeight="1" thickBot="1" x14ac:dyDescent="0.3">
      <c r="A2" s="93" t="s">
        <v>114</v>
      </c>
      <c r="B2" s="93"/>
      <c r="C2" s="93"/>
    </row>
    <row r="3" spans="1:3" hidden="1" x14ac:dyDescent="0.25"/>
    <row r="4" spans="1:3" ht="15.75" hidden="1" thickBot="1" x14ac:dyDescent="0.3"/>
    <row r="5" spans="1:3" ht="16.5" thickBot="1" x14ac:dyDescent="0.3">
      <c r="A5" s="97" t="s">
        <v>18</v>
      </c>
      <c r="B5" s="98"/>
      <c r="C5" s="99"/>
    </row>
    <row r="6" spans="1:3" ht="15.75" thickBot="1" x14ac:dyDescent="0.3">
      <c r="A6" s="1" t="s">
        <v>0</v>
      </c>
      <c r="B6" s="2" t="s">
        <v>0</v>
      </c>
      <c r="C6" s="3" t="s">
        <v>0</v>
      </c>
    </row>
    <row r="7" spans="1:3" ht="15.75" thickBot="1" x14ac:dyDescent="0.3">
      <c r="A7" s="100" t="s">
        <v>24</v>
      </c>
      <c r="B7" s="101"/>
      <c r="C7" s="4">
        <f>SUM(C6)</f>
        <v>0</v>
      </c>
    </row>
    <row r="8" spans="1:3" ht="16.5" thickBot="1" x14ac:dyDescent="0.3">
      <c r="A8" s="97" t="s">
        <v>19</v>
      </c>
      <c r="B8" s="98"/>
      <c r="C8" s="99"/>
    </row>
    <row r="9" spans="1:3" ht="16.5" thickBot="1" x14ac:dyDescent="0.3">
      <c r="A9" s="94" t="s">
        <v>14</v>
      </c>
      <c r="B9" s="95"/>
      <c r="C9" s="96"/>
    </row>
    <row r="10" spans="1:3" s="30" customFormat="1" x14ac:dyDescent="0.25">
      <c r="A10" s="20" t="s">
        <v>3</v>
      </c>
      <c r="B10" s="21" t="s">
        <v>73</v>
      </c>
      <c r="C10" s="22">
        <v>15000</v>
      </c>
    </row>
    <row r="11" spans="1:3" s="30" customFormat="1" x14ac:dyDescent="0.25">
      <c r="A11" s="23" t="s">
        <v>78</v>
      </c>
      <c r="B11" s="24" t="s">
        <v>85</v>
      </c>
      <c r="C11" s="25">
        <v>25000</v>
      </c>
    </row>
    <row r="12" spans="1:3" s="30" customFormat="1" x14ac:dyDescent="0.25">
      <c r="A12" s="23" t="s">
        <v>77</v>
      </c>
      <c r="B12" s="24" t="s">
        <v>72</v>
      </c>
      <c r="C12" s="25">
        <v>30000</v>
      </c>
    </row>
    <row r="13" spans="1:3" s="30" customFormat="1" x14ac:dyDescent="0.25">
      <c r="A13" s="23" t="s">
        <v>3</v>
      </c>
      <c r="B13" s="24" t="s">
        <v>71</v>
      </c>
      <c r="C13" s="25">
        <v>10000</v>
      </c>
    </row>
    <row r="14" spans="1:3" s="30" customFormat="1" x14ac:dyDescent="0.25">
      <c r="A14" s="23" t="s">
        <v>74</v>
      </c>
      <c r="B14" s="24" t="s">
        <v>70</v>
      </c>
      <c r="C14" s="25">
        <v>74340</v>
      </c>
    </row>
    <row r="15" spans="1:3" s="30" customFormat="1" ht="15.75" thickBot="1" x14ac:dyDescent="0.3">
      <c r="A15" s="26" t="s">
        <v>76</v>
      </c>
      <c r="B15" s="27" t="s">
        <v>69</v>
      </c>
      <c r="C15" s="28">
        <v>30000</v>
      </c>
    </row>
    <row r="16" spans="1:3" ht="15.75" thickBot="1" x14ac:dyDescent="0.3">
      <c r="A16" s="102" t="s">
        <v>21</v>
      </c>
      <c r="B16" s="103"/>
      <c r="C16" s="29">
        <f>SUM(C10:C15)</f>
        <v>184340</v>
      </c>
    </row>
    <row r="17" spans="1:3" ht="16.5" thickBot="1" x14ac:dyDescent="0.3">
      <c r="A17" s="94" t="s">
        <v>15</v>
      </c>
      <c r="B17" s="95"/>
      <c r="C17" s="96"/>
    </row>
    <row r="18" spans="1:3" s="30" customFormat="1" x14ac:dyDescent="0.25">
      <c r="A18" s="20" t="s">
        <v>1</v>
      </c>
      <c r="B18" s="21" t="s">
        <v>5</v>
      </c>
      <c r="C18" s="22">
        <v>34807.5</v>
      </c>
    </row>
    <row r="19" spans="1:3" s="30" customFormat="1" x14ac:dyDescent="0.25">
      <c r="A19" s="23" t="s">
        <v>75</v>
      </c>
      <c r="B19" s="24" t="s">
        <v>5</v>
      </c>
      <c r="C19" s="25">
        <v>9383.08</v>
      </c>
    </row>
    <row r="20" spans="1:3" s="30" customFormat="1" x14ac:dyDescent="0.25">
      <c r="A20" s="23" t="s">
        <v>96</v>
      </c>
      <c r="B20" s="24" t="s">
        <v>5</v>
      </c>
      <c r="C20" s="25">
        <v>2115.4499999999998</v>
      </c>
    </row>
    <row r="21" spans="1:3" s="30" customFormat="1" x14ac:dyDescent="0.25">
      <c r="A21" s="23" t="s">
        <v>82</v>
      </c>
      <c r="B21" s="24" t="s">
        <v>5</v>
      </c>
      <c r="C21" s="25">
        <v>745.92</v>
      </c>
    </row>
    <row r="22" spans="1:3" s="30" customFormat="1" x14ac:dyDescent="0.25">
      <c r="A22" s="23" t="s">
        <v>6</v>
      </c>
      <c r="B22" s="24" t="s">
        <v>5</v>
      </c>
      <c r="C22" s="25">
        <v>2115.4499999999998</v>
      </c>
    </row>
    <row r="23" spans="1:3" s="30" customFormat="1" x14ac:dyDescent="0.25">
      <c r="A23" s="23" t="s">
        <v>6</v>
      </c>
      <c r="B23" s="24" t="s">
        <v>5</v>
      </c>
      <c r="C23" s="25">
        <v>46267.5</v>
      </c>
    </row>
    <row r="24" spans="1:3" s="30" customFormat="1" x14ac:dyDescent="0.25">
      <c r="A24" s="23" t="s">
        <v>80</v>
      </c>
      <c r="B24" s="24" t="s">
        <v>5</v>
      </c>
      <c r="C24" s="25">
        <v>1348.65</v>
      </c>
    </row>
    <row r="25" spans="1:3" s="30" customFormat="1" x14ac:dyDescent="0.25">
      <c r="A25" s="23" t="s">
        <v>79</v>
      </c>
      <c r="B25" s="24" t="s">
        <v>5</v>
      </c>
      <c r="C25" s="25">
        <v>8098</v>
      </c>
    </row>
    <row r="26" spans="1:3" s="30" customFormat="1" x14ac:dyDescent="0.25">
      <c r="A26" s="23" t="s">
        <v>81</v>
      </c>
      <c r="B26" s="24" t="s">
        <v>5</v>
      </c>
      <c r="C26" s="25">
        <v>1118.8800000000001</v>
      </c>
    </row>
    <row r="27" spans="1:3" s="30" customFormat="1" x14ac:dyDescent="0.25">
      <c r="A27" s="23" t="s">
        <v>4</v>
      </c>
      <c r="B27" s="7" t="s">
        <v>7</v>
      </c>
      <c r="C27" s="25">
        <v>16780</v>
      </c>
    </row>
    <row r="28" spans="1:3" s="30" customFormat="1" x14ac:dyDescent="0.25">
      <c r="A28" s="23" t="s">
        <v>4</v>
      </c>
      <c r="B28" s="7" t="s">
        <v>7</v>
      </c>
      <c r="C28" s="25">
        <v>3000</v>
      </c>
    </row>
    <row r="29" spans="1:3" s="30" customFormat="1" x14ac:dyDescent="0.25">
      <c r="A29" s="23" t="s">
        <v>2</v>
      </c>
      <c r="B29" s="24" t="s">
        <v>5</v>
      </c>
      <c r="C29" s="25">
        <v>8945</v>
      </c>
    </row>
    <row r="30" spans="1:3" s="30" customFormat="1" x14ac:dyDescent="0.25">
      <c r="A30" s="23" t="s">
        <v>75</v>
      </c>
      <c r="B30" s="24" t="s">
        <v>5</v>
      </c>
      <c r="C30" s="25">
        <v>3199</v>
      </c>
    </row>
    <row r="31" spans="1:3" s="30" customFormat="1" x14ac:dyDescent="0.25">
      <c r="A31" s="23" t="s">
        <v>79</v>
      </c>
      <c r="B31" s="24" t="s">
        <v>5</v>
      </c>
      <c r="C31" s="25">
        <v>745.92</v>
      </c>
    </row>
    <row r="32" spans="1:3" s="30" customFormat="1" x14ac:dyDescent="0.25">
      <c r="A32" s="23" t="s">
        <v>107</v>
      </c>
      <c r="B32" s="24" t="s">
        <v>5</v>
      </c>
      <c r="C32" s="25">
        <v>4285.05</v>
      </c>
    </row>
    <row r="33" spans="1:3" s="30" customFormat="1" x14ac:dyDescent="0.25">
      <c r="A33" s="23" t="s">
        <v>108</v>
      </c>
      <c r="B33" s="24" t="s">
        <v>5</v>
      </c>
      <c r="C33" s="25">
        <v>13287.5</v>
      </c>
    </row>
    <row r="34" spans="1:3" s="30" customFormat="1" x14ac:dyDescent="0.25">
      <c r="A34" s="23" t="s">
        <v>109</v>
      </c>
      <c r="B34" s="24" t="s">
        <v>5</v>
      </c>
      <c r="C34" s="25">
        <v>372.96</v>
      </c>
    </row>
    <row r="35" spans="1:3" s="30" customFormat="1" x14ac:dyDescent="0.25">
      <c r="A35" s="23" t="s">
        <v>75</v>
      </c>
      <c r="B35" s="24" t="s">
        <v>8</v>
      </c>
      <c r="C35" s="25">
        <v>3845</v>
      </c>
    </row>
    <row r="36" spans="1:3" s="30" customFormat="1" x14ac:dyDescent="0.25">
      <c r="A36" s="23" t="s">
        <v>79</v>
      </c>
      <c r="B36" s="24" t="s">
        <v>5</v>
      </c>
      <c r="C36" s="25">
        <v>1650</v>
      </c>
    </row>
    <row r="37" spans="1:3" s="30" customFormat="1" x14ac:dyDescent="0.25">
      <c r="A37" s="23" t="s">
        <v>9</v>
      </c>
      <c r="B37" s="24" t="s">
        <v>8</v>
      </c>
      <c r="C37" s="25">
        <v>135000</v>
      </c>
    </row>
    <row r="38" spans="1:3" s="30" customFormat="1" x14ac:dyDescent="0.25">
      <c r="A38" s="23" t="s">
        <v>75</v>
      </c>
      <c r="B38" s="24" t="s">
        <v>8</v>
      </c>
      <c r="C38" s="25">
        <v>6400</v>
      </c>
    </row>
    <row r="39" spans="1:3" s="30" customFormat="1" x14ac:dyDescent="0.25">
      <c r="A39" s="23" t="s">
        <v>105</v>
      </c>
      <c r="B39" s="24" t="s">
        <v>8</v>
      </c>
      <c r="C39" s="25">
        <v>2374.9699999999998</v>
      </c>
    </row>
    <row r="40" spans="1:3" s="30" customFormat="1" x14ac:dyDescent="0.25">
      <c r="A40" s="23" t="s">
        <v>106</v>
      </c>
      <c r="B40" s="24" t="s">
        <v>8</v>
      </c>
      <c r="C40" s="8">
        <v>2834.08</v>
      </c>
    </row>
    <row r="41" spans="1:3" s="30" customFormat="1" ht="15.75" thickBot="1" x14ac:dyDescent="0.3">
      <c r="A41" s="26" t="s">
        <v>110</v>
      </c>
      <c r="B41" s="27" t="s">
        <v>5</v>
      </c>
      <c r="C41" s="28">
        <v>498.75</v>
      </c>
    </row>
    <row r="42" spans="1:3" ht="15.75" thickBot="1" x14ac:dyDescent="0.3">
      <c r="A42" s="102" t="s">
        <v>22</v>
      </c>
      <c r="B42" s="107"/>
      <c r="C42" s="19">
        <f>SUM(C18:C41)</f>
        <v>309218.65999999997</v>
      </c>
    </row>
    <row r="43" spans="1:3" ht="15.75" thickBot="1" x14ac:dyDescent="0.3">
      <c r="A43" s="100" t="s">
        <v>23</v>
      </c>
      <c r="B43" s="101"/>
      <c r="C43" s="4">
        <f>SUM(C16+C42)</f>
        <v>493558.66</v>
      </c>
    </row>
    <row r="44" spans="1:3" ht="16.5" thickBot="1" x14ac:dyDescent="0.3">
      <c r="A44" s="97" t="s">
        <v>20</v>
      </c>
      <c r="B44" s="98"/>
      <c r="C44" s="99"/>
    </row>
    <row r="45" spans="1:3" ht="16.5" thickBot="1" x14ac:dyDescent="0.3">
      <c r="A45" s="108" t="s">
        <v>16</v>
      </c>
      <c r="B45" s="109"/>
      <c r="C45" s="110"/>
    </row>
    <row r="46" spans="1:3" ht="15.75" thickBot="1" x14ac:dyDescent="0.3">
      <c r="A46" s="23" t="s">
        <v>28</v>
      </c>
      <c r="B46" s="32" t="s">
        <v>97</v>
      </c>
      <c r="C46" s="25">
        <v>169635</v>
      </c>
    </row>
    <row r="47" spans="1:3" ht="15.75" thickBot="1" x14ac:dyDescent="0.3">
      <c r="A47" s="100" t="s">
        <v>25</v>
      </c>
      <c r="B47" s="101"/>
      <c r="C47" s="4">
        <f>SUM(C46:C46)</f>
        <v>169635</v>
      </c>
    </row>
    <row r="48" spans="1:3" ht="16.5" thickBot="1" x14ac:dyDescent="0.3">
      <c r="A48" s="94" t="s">
        <v>17</v>
      </c>
      <c r="B48" s="95"/>
      <c r="C48" s="96"/>
    </row>
    <row r="49" spans="1:3" s="30" customFormat="1" x14ac:dyDescent="0.25">
      <c r="A49" s="36" t="s">
        <v>89</v>
      </c>
      <c r="B49" s="37" t="s">
        <v>11</v>
      </c>
      <c r="C49" s="38">
        <v>3350</v>
      </c>
    </row>
    <row r="50" spans="1:3" s="30" customFormat="1" x14ac:dyDescent="0.25">
      <c r="A50" s="6" t="s">
        <v>94</v>
      </c>
      <c r="B50" s="7" t="s">
        <v>10</v>
      </c>
      <c r="C50" s="10">
        <v>4657.5</v>
      </c>
    </row>
    <row r="51" spans="1:3" s="30" customFormat="1" x14ac:dyDescent="0.25">
      <c r="A51" s="6" t="s">
        <v>95</v>
      </c>
      <c r="B51" s="7" t="s">
        <v>11</v>
      </c>
      <c r="C51" s="10">
        <v>2200</v>
      </c>
    </row>
    <row r="52" spans="1:3" s="30" customFormat="1" x14ac:dyDescent="0.25">
      <c r="A52" s="6" t="s">
        <v>93</v>
      </c>
      <c r="B52" s="7" t="s">
        <v>11</v>
      </c>
      <c r="C52" s="10">
        <v>3773.25</v>
      </c>
    </row>
    <row r="53" spans="1:3" s="30" customFormat="1" x14ac:dyDescent="0.25">
      <c r="A53" s="6" t="s">
        <v>103</v>
      </c>
      <c r="B53" s="7" t="s">
        <v>104</v>
      </c>
      <c r="C53" s="10">
        <v>15200.25</v>
      </c>
    </row>
    <row r="54" spans="1:3" s="30" customFormat="1" x14ac:dyDescent="0.25">
      <c r="A54" s="6" t="s">
        <v>90</v>
      </c>
      <c r="B54" s="7" t="s">
        <v>11</v>
      </c>
      <c r="C54" s="10">
        <v>9256.2999999999993</v>
      </c>
    </row>
    <row r="55" spans="1:3" s="30" customFormat="1" x14ac:dyDescent="0.25">
      <c r="A55" s="6" t="s">
        <v>91</v>
      </c>
      <c r="B55" s="7" t="s">
        <v>11</v>
      </c>
      <c r="C55" s="10">
        <v>4743.5</v>
      </c>
    </row>
    <row r="56" spans="1:3" s="30" customFormat="1" x14ac:dyDescent="0.25">
      <c r="A56" s="6" t="s">
        <v>92</v>
      </c>
      <c r="B56" s="7" t="s">
        <v>10</v>
      </c>
      <c r="C56" s="10">
        <v>4702.5</v>
      </c>
    </row>
    <row r="57" spans="1:3" s="30" customFormat="1" x14ac:dyDescent="0.25">
      <c r="A57" s="6" t="s">
        <v>101</v>
      </c>
      <c r="B57" s="7" t="s">
        <v>102</v>
      </c>
      <c r="C57" s="10">
        <v>5500</v>
      </c>
    </row>
    <row r="58" spans="1:3" s="30" customFormat="1" x14ac:dyDescent="0.25">
      <c r="A58" s="6" t="s">
        <v>98</v>
      </c>
      <c r="B58" s="7" t="s">
        <v>99</v>
      </c>
      <c r="C58" s="10">
        <v>10500</v>
      </c>
    </row>
    <row r="59" spans="1:3" s="30" customFormat="1" x14ac:dyDescent="0.25">
      <c r="A59" s="6" t="s">
        <v>100</v>
      </c>
      <c r="B59" s="7" t="s">
        <v>11</v>
      </c>
      <c r="C59" s="10">
        <v>750</v>
      </c>
    </row>
    <row r="60" spans="1:3" s="30" customFormat="1" x14ac:dyDescent="0.25">
      <c r="A60" s="6" t="s">
        <v>29</v>
      </c>
      <c r="B60" s="7" t="s">
        <v>29</v>
      </c>
      <c r="C60" s="10">
        <v>4368</v>
      </c>
    </row>
    <row r="61" spans="1:3" s="31" customFormat="1" x14ac:dyDescent="0.25">
      <c r="A61" s="6" t="s">
        <v>84</v>
      </c>
      <c r="B61" s="7" t="s">
        <v>83</v>
      </c>
      <c r="C61" s="10">
        <v>10000</v>
      </c>
    </row>
    <row r="62" spans="1:3" s="30" customFormat="1" x14ac:dyDescent="0.25">
      <c r="A62" s="6" t="s">
        <v>30</v>
      </c>
      <c r="B62" s="7" t="s">
        <v>11</v>
      </c>
      <c r="C62" s="10">
        <v>2500</v>
      </c>
    </row>
    <row r="63" spans="1:3" s="30" customFormat="1" x14ac:dyDescent="0.25">
      <c r="A63" s="6" t="s">
        <v>34</v>
      </c>
      <c r="B63" s="7" t="s">
        <v>13</v>
      </c>
      <c r="C63" s="8">
        <v>77360.56</v>
      </c>
    </row>
    <row r="64" spans="1:3" s="30" customFormat="1" x14ac:dyDescent="0.25">
      <c r="A64" s="6" t="s">
        <v>31</v>
      </c>
      <c r="B64" s="7" t="s">
        <v>11</v>
      </c>
      <c r="C64" s="8">
        <v>14441.69</v>
      </c>
    </row>
    <row r="65" spans="1:3" s="30" customFormat="1" x14ac:dyDescent="0.25">
      <c r="A65" s="6" t="s">
        <v>32</v>
      </c>
      <c r="B65" s="7" t="s">
        <v>11</v>
      </c>
      <c r="C65" s="8">
        <v>500</v>
      </c>
    </row>
    <row r="66" spans="1:3" s="30" customFormat="1" x14ac:dyDescent="0.25">
      <c r="A66" s="6" t="s">
        <v>33</v>
      </c>
      <c r="B66" s="7" t="s">
        <v>10</v>
      </c>
      <c r="C66" s="8">
        <v>3174</v>
      </c>
    </row>
    <row r="67" spans="1:3" s="30" customFormat="1" x14ac:dyDescent="0.25">
      <c r="A67" s="6" t="s">
        <v>35</v>
      </c>
      <c r="B67" s="7" t="s">
        <v>36</v>
      </c>
      <c r="C67" s="8">
        <v>2400</v>
      </c>
    </row>
    <row r="68" spans="1:3" s="30" customFormat="1" x14ac:dyDescent="0.25">
      <c r="A68" s="6" t="s">
        <v>37</v>
      </c>
      <c r="B68" s="9" t="s">
        <v>13</v>
      </c>
      <c r="C68" s="8">
        <v>14049</v>
      </c>
    </row>
    <row r="69" spans="1:3" s="30" customFormat="1" x14ac:dyDescent="0.25">
      <c r="A69" s="6" t="s">
        <v>38</v>
      </c>
      <c r="B69" s="9" t="s">
        <v>39</v>
      </c>
      <c r="C69" s="10">
        <v>29430</v>
      </c>
    </row>
    <row r="70" spans="1:3" s="30" customFormat="1" x14ac:dyDescent="0.25">
      <c r="A70" s="6" t="s">
        <v>113</v>
      </c>
      <c r="B70" s="9" t="s">
        <v>12</v>
      </c>
      <c r="C70" s="8">
        <v>5062.5</v>
      </c>
    </row>
    <row r="71" spans="1:3" s="30" customFormat="1" x14ac:dyDescent="0.25">
      <c r="A71" s="6" t="s">
        <v>40</v>
      </c>
      <c r="B71" s="9" t="s">
        <v>11</v>
      </c>
      <c r="C71" s="8">
        <v>16894.82</v>
      </c>
    </row>
    <row r="72" spans="1:3" s="30" customFormat="1" x14ac:dyDescent="0.25">
      <c r="A72" s="6" t="s">
        <v>87</v>
      </c>
      <c r="B72" s="9" t="s">
        <v>11</v>
      </c>
      <c r="C72" s="8">
        <v>45502.85</v>
      </c>
    </row>
    <row r="73" spans="1:3" s="30" customFormat="1" x14ac:dyDescent="0.25">
      <c r="A73" s="6" t="s">
        <v>112</v>
      </c>
      <c r="B73" s="9" t="s">
        <v>11</v>
      </c>
      <c r="C73" s="8">
        <v>686.25</v>
      </c>
    </row>
    <row r="74" spans="1:3" s="30" customFormat="1" x14ac:dyDescent="0.25">
      <c r="A74" s="6" t="s">
        <v>41</v>
      </c>
      <c r="B74" s="9" t="s">
        <v>42</v>
      </c>
      <c r="C74" s="8">
        <v>1500</v>
      </c>
    </row>
    <row r="75" spans="1:3" s="30" customFormat="1" x14ac:dyDescent="0.25">
      <c r="A75" s="6" t="s">
        <v>43</v>
      </c>
      <c r="B75" s="9" t="s">
        <v>11</v>
      </c>
      <c r="C75" s="8">
        <v>2070</v>
      </c>
    </row>
    <row r="76" spans="1:3" s="30" customFormat="1" x14ac:dyDescent="0.25">
      <c r="A76" s="6" t="s">
        <v>44</v>
      </c>
      <c r="B76" s="9" t="s">
        <v>11</v>
      </c>
      <c r="C76" s="8">
        <v>7128</v>
      </c>
    </row>
    <row r="77" spans="1:3" s="30" customFormat="1" x14ac:dyDescent="0.25">
      <c r="A77" s="6" t="s">
        <v>45</v>
      </c>
      <c r="B77" s="9" t="s">
        <v>10</v>
      </c>
      <c r="C77" s="8">
        <v>11981.25</v>
      </c>
    </row>
    <row r="78" spans="1:3" s="30" customFormat="1" x14ac:dyDescent="0.25">
      <c r="A78" s="6" t="s">
        <v>46</v>
      </c>
      <c r="B78" s="9" t="s">
        <v>11</v>
      </c>
      <c r="C78" s="8">
        <v>650</v>
      </c>
    </row>
    <row r="79" spans="1:3" s="30" customFormat="1" x14ac:dyDescent="0.25">
      <c r="A79" s="6" t="s">
        <v>47</v>
      </c>
      <c r="B79" s="9" t="s">
        <v>11</v>
      </c>
      <c r="C79" s="8">
        <v>15091.6</v>
      </c>
    </row>
    <row r="80" spans="1:3" s="30" customFormat="1" x14ac:dyDescent="0.25">
      <c r="A80" s="6" t="s">
        <v>48</v>
      </c>
      <c r="B80" s="7" t="s">
        <v>10</v>
      </c>
      <c r="C80" s="8">
        <v>4762.6899999999996</v>
      </c>
    </row>
    <row r="81" spans="1:4" s="30" customFormat="1" x14ac:dyDescent="0.25">
      <c r="A81" s="6" t="s">
        <v>49</v>
      </c>
      <c r="B81" s="7" t="s">
        <v>11</v>
      </c>
      <c r="C81" s="8">
        <v>4073.63</v>
      </c>
    </row>
    <row r="82" spans="1:4" s="30" customFormat="1" x14ac:dyDescent="0.25">
      <c r="A82" s="6" t="s">
        <v>88</v>
      </c>
      <c r="B82" s="7" t="s">
        <v>10</v>
      </c>
      <c r="C82" s="8">
        <v>1222.5</v>
      </c>
    </row>
    <row r="83" spans="1:4" s="30" customFormat="1" x14ac:dyDescent="0.25">
      <c r="A83" s="6" t="s">
        <v>50</v>
      </c>
      <c r="B83" s="7" t="s">
        <v>11</v>
      </c>
      <c r="C83" s="8">
        <v>984</v>
      </c>
    </row>
    <row r="84" spans="1:4" s="30" customFormat="1" x14ac:dyDescent="0.25">
      <c r="A84" s="6" t="s">
        <v>51</v>
      </c>
      <c r="B84" s="7" t="s">
        <v>10</v>
      </c>
      <c r="C84" s="8">
        <v>7060</v>
      </c>
    </row>
    <row r="85" spans="1:4" s="30" customFormat="1" x14ac:dyDescent="0.25">
      <c r="A85" s="6" t="s">
        <v>52</v>
      </c>
      <c r="B85" s="7" t="s">
        <v>10</v>
      </c>
      <c r="C85" s="8">
        <v>834</v>
      </c>
    </row>
    <row r="86" spans="1:4" s="30" customFormat="1" x14ac:dyDescent="0.25">
      <c r="A86" s="6" t="s">
        <v>53</v>
      </c>
      <c r="B86" s="7" t="s">
        <v>11</v>
      </c>
      <c r="C86" s="8">
        <v>748</v>
      </c>
    </row>
    <row r="87" spans="1:4" s="30" customFormat="1" x14ac:dyDescent="0.25">
      <c r="A87" s="6" t="s">
        <v>54</v>
      </c>
      <c r="B87" s="7" t="s">
        <v>10</v>
      </c>
      <c r="C87" s="8">
        <v>10968.76</v>
      </c>
    </row>
    <row r="88" spans="1:4" s="30" customFormat="1" x14ac:dyDescent="0.25">
      <c r="A88" s="6" t="s">
        <v>55</v>
      </c>
      <c r="B88" s="7" t="s">
        <v>11</v>
      </c>
      <c r="C88" s="8">
        <v>2155</v>
      </c>
    </row>
    <row r="89" spans="1:4" s="30" customFormat="1" x14ac:dyDescent="0.25">
      <c r="A89" s="6" t="s">
        <v>56</v>
      </c>
      <c r="B89" s="7" t="s">
        <v>11</v>
      </c>
      <c r="C89" s="8">
        <v>3712.5</v>
      </c>
    </row>
    <row r="90" spans="1:4" s="30" customFormat="1" x14ac:dyDescent="0.25">
      <c r="A90" s="6" t="s">
        <v>57</v>
      </c>
      <c r="B90" s="7" t="s">
        <v>13</v>
      </c>
      <c r="C90" s="8">
        <v>9020</v>
      </c>
    </row>
    <row r="91" spans="1:4" s="30" customFormat="1" x14ac:dyDescent="0.25">
      <c r="A91" s="6" t="s">
        <v>58</v>
      </c>
      <c r="B91" s="7" t="s">
        <v>11</v>
      </c>
      <c r="C91" s="8">
        <v>6290.5</v>
      </c>
    </row>
    <row r="92" spans="1:4" s="30" customFormat="1" x14ac:dyDescent="0.25">
      <c r="A92" s="6" t="s">
        <v>111</v>
      </c>
      <c r="B92" s="7" t="s">
        <v>36</v>
      </c>
      <c r="C92" s="8">
        <v>166202.26999999999</v>
      </c>
      <c r="D92" s="35"/>
    </row>
    <row r="93" spans="1:4" s="30" customFormat="1" x14ac:dyDescent="0.25">
      <c r="A93" s="6" t="s">
        <v>59</v>
      </c>
      <c r="B93" s="7" t="s">
        <v>10</v>
      </c>
      <c r="C93" s="8">
        <v>3780</v>
      </c>
    </row>
    <row r="94" spans="1:4" s="30" customFormat="1" x14ac:dyDescent="0.25">
      <c r="A94" s="6" t="s">
        <v>60</v>
      </c>
      <c r="B94" s="7" t="s">
        <v>10</v>
      </c>
      <c r="C94" s="8">
        <v>17400</v>
      </c>
    </row>
    <row r="95" spans="1:4" s="30" customFormat="1" x14ac:dyDescent="0.25">
      <c r="A95" s="6" t="s">
        <v>61</v>
      </c>
      <c r="B95" s="7" t="s">
        <v>11</v>
      </c>
      <c r="C95" s="8">
        <v>3260</v>
      </c>
    </row>
    <row r="96" spans="1:4" s="31" customFormat="1" x14ac:dyDescent="0.25">
      <c r="A96" s="6" t="s">
        <v>62</v>
      </c>
      <c r="B96" s="7" t="s">
        <v>11</v>
      </c>
      <c r="C96" s="8">
        <v>3192</v>
      </c>
    </row>
    <row r="97" spans="1:3" s="31" customFormat="1" x14ac:dyDescent="0.25">
      <c r="A97" s="6" t="s">
        <v>63</v>
      </c>
      <c r="B97" s="7" t="s">
        <v>11</v>
      </c>
      <c r="C97" s="8">
        <v>3826</v>
      </c>
    </row>
    <row r="98" spans="1:3" s="31" customFormat="1" x14ac:dyDescent="0.25">
      <c r="A98" s="6" t="s">
        <v>65</v>
      </c>
      <c r="B98" s="7" t="s">
        <v>42</v>
      </c>
      <c r="C98" s="8">
        <v>3896</v>
      </c>
    </row>
    <row r="99" spans="1:3" s="31" customFormat="1" x14ac:dyDescent="0.25">
      <c r="A99" s="6" t="s">
        <v>64</v>
      </c>
      <c r="B99" s="7" t="s">
        <v>11</v>
      </c>
      <c r="C99" s="8">
        <v>500</v>
      </c>
    </row>
    <row r="100" spans="1:3" s="31" customFormat="1" x14ac:dyDescent="0.25">
      <c r="A100" s="6" t="s">
        <v>66</v>
      </c>
      <c r="B100" s="7" t="s">
        <v>11</v>
      </c>
      <c r="C100" s="8">
        <v>3544.5</v>
      </c>
    </row>
    <row r="101" spans="1:3" s="31" customFormat="1" x14ac:dyDescent="0.25">
      <c r="A101" s="6" t="s">
        <v>67</v>
      </c>
      <c r="B101" s="7" t="s">
        <v>11</v>
      </c>
      <c r="C101" s="8">
        <v>3700</v>
      </c>
    </row>
    <row r="102" spans="1:3" s="30" customFormat="1" ht="15.75" thickBot="1" x14ac:dyDescent="0.3">
      <c r="A102" s="11" t="s">
        <v>68</v>
      </c>
      <c r="B102" s="12" t="s">
        <v>10</v>
      </c>
      <c r="C102" s="13">
        <v>400</v>
      </c>
    </row>
    <row r="103" spans="1:3" ht="15.75" thickBot="1" x14ac:dyDescent="0.3">
      <c r="A103" s="102" t="s">
        <v>27</v>
      </c>
      <c r="B103" s="103"/>
      <c r="C103" s="29">
        <f>SUM(C49:C102)</f>
        <v>590956.16999999993</v>
      </c>
    </row>
    <row r="104" spans="1:3" ht="15.75" thickBot="1" x14ac:dyDescent="0.3">
      <c r="A104" s="100" t="s">
        <v>26</v>
      </c>
      <c r="B104" s="104"/>
      <c r="C104" s="5">
        <f>C103+C47</f>
        <v>760591.16999999993</v>
      </c>
    </row>
    <row r="105" spans="1:3" ht="5.45" customHeight="1" thickBot="1" x14ac:dyDescent="0.3">
      <c r="A105" s="33"/>
      <c r="B105" s="34"/>
      <c r="C105" s="34"/>
    </row>
    <row r="106" spans="1:3" ht="15.75" thickBot="1" x14ac:dyDescent="0.3">
      <c r="A106" s="105" t="s">
        <v>86</v>
      </c>
      <c r="B106" s="106"/>
      <c r="C106" s="14">
        <f>SUM(C103+C47+C43+C7)</f>
        <v>1254149.8299999998</v>
      </c>
    </row>
    <row r="107" spans="1:3" x14ac:dyDescent="0.25">
      <c r="C107" s="17"/>
    </row>
    <row r="108" spans="1:3" x14ac:dyDescent="0.25">
      <c r="C108" s="15"/>
    </row>
    <row r="109" spans="1:3" x14ac:dyDescent="0.25">
      <c r="C109" s="16"/>
    </row>
  </sheetData>
  <mergeCells count="16">
    <mergeCell ref="A103:B103"/>
    <mergeCell ref="A104:B104"/>
    <mergeCell ref="A106:B106"/>
    <mergeCell ref="A42:B42"/>
    <mergeCell ref="A43:B43"/>
    <mergeCell ref="A44:C44"/>
    <mergeCell ref="A45:C45"/>
    <mergeCell ref="A47:B47"/>
    <mergeCell ref="A48:C48"/>
    <mergeCell ref="A2:C2"/>
    <mergeCell ref="A17:C17"/>
    <mergeCell ref="A5:C5"/>
    <mergeCell ref="A7:B7"/>
    <mergeCell ref="A8:C8"/>
    <mergeCell ref="A9:C9"/>
    <mergeCell ref="A16:B16"/>
  </mergeCells>
  <pageMargins left="0.23622047244094491" right="0.23622047244094491" top="0.74803149606299213" bottom="0.74803149606299213" header="0.31496062992125984" footer="0.31496062992125984"/>
  <pageSetup paperSize="9" scale="81" fitToHeight="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23" zoomScale="85" zoomScaleNormal="85" workbookViewId="0">
      <selection activeCell="C36" sqref="C36"/>
    </sheetView>
  </sheetViews>
  <sheetFormatPr defaultColWidth="9.140625" defaultRowHeight="15" x14ac:dyDescent="0.25"/>
  <cols>
    <col min="1" max="1" width="90.5703125" style="18" customWidth="1"/>
    <col min="2" max="2" width="104.28515625" style="18" bestFit="1" customWidth="1"/>
    <col min="3" max="3" width="14.85546875" style="18" bestFit="1" customWidth="1"/>
    <col min="4" max="4" width="49.85546875" style="18" customWidth="1"/>
    <col min="5" max="5" width="11.7109375" style="18" bestFit="1" customWidth="1"/>
    <col min="6" max="16384" width="9.140625" style="18"/>
  </cols>
  <sheetData>
    <row r="1" spans="1:5" ht="60" customHeight="1" x14ac:dyDescent="0.25"/>
    <row r="2" spans="1:5" ht="169.5" customHeight="1" thickBot="1" x14ac:dyDescent="0.3">
      <c r="A2" s="93" t="s">
        <v>165</v>
      </c>
      <c r="B2" s="93"/>
      <c r="C2" s="93"/>
    </row>
    <row r="3" spans="1:5" ht="15.75" hidden="1" thickBot="1" x14ac:dyDescent="0.3"/>
    <row r="4" spans="1:5" ht="15.75" hidden="1" thickBot="1" x14ac:dyDescent="0.3"/>
    <row r="5" spans="1:5" ht="15" customHeight="1" thickBot="1" x14ac:dyDescent="0.3">
      <c r="A5" s="97" t="s">
        <v>18</v>
      </c>
      <c r="B5" s="98"/>
      <c r="C5" s="99"/>
    </row>
    <row r="6" spans="1:5" ht="15.75" thickBot="1" x14ac:dyDescent="0.3">
      <c r="A6" s="1" t="s">
        <v>0</v>
      </c>
      <c r="B6" s="2" t="s">
        <v>0</v>
      </c>
      <c r="C6" s="3" t="s">
        <v>0</v>
      </c>
    </row>
    <row r="7" spans="1:5" ht="15.75" thickBot="1" x14ac:dyDescent="0.3">
      <c r="A7" s="100" t="s">
        <v>24</v>
      </c>
      <c r="B7" s="101"/>
      <c r="C7" s="4">
        <f>SUM(C6)</f>
        <v>0</v>
      </c>
    </row>
    <row r="8" spans="1:5" ht="16.5" thickBot="1" x14ac:dyDescent="0.3">
      <c r="A8" s="97" t="s">
        <v>19</v>
      </c>
      <c r="B8" s="98"/>
      <c r="C8" s="99"/>
    </row>
    <row r="9" spans="1:5" ht="15.75" x14ac:dyDescent="0.25">
      <c r="A9" s="94" t="s">
        <v>14</v>
      </c>
      <c r="B9" s="95"/>
      <c r="C9" s="96"/>
    </row>
    <row r="10" spans="1:5" s="30" customFormat="1" x14ac:dyDescent="0.25">
      <c r="A10" s="45" t="s">
        <v>3</v>
      </c>
      <c r="B10" s="46" t="s">
        <v>182</v>
      </c>
      <c r="C10" s="25">
        <v>12500</v>
      </c>
    </row>
    <row r="11" spans="1:5" s="30" customFormat="1" x14ac:dyDescent="0.25">
      <c r="A11" s="45" t="s">
        <v>169</v>
      </c>
      <c r="B11" s="46" t="s">
        <v>171</v>
      </c>
      <c r="C11" s="25">
        <v>4000</v>
      </c>
      <c r="E11" s="44"/>
    </row>
    <row r="12" spans="1:5" s="30" customFormat="1" x14ac:dyDescent="0.25">
      <c r="A12" s="45" t="s">
        <v>170</v>
      </c>
      <c r="B12" s="46" t="s">
        <v>172</v>
      </c>
      <c r="C12" s="25">
        <v>10000</v>
      </c>
    </row>
    <row r="13" spans="1:5" s="30" customFormat="1" x14ac:dyDescent="0.25">
      <c r="A13" s="45" t="s">
        <v>3</v>
      </c>
      <c r="B13" s="46" t="s">
        <v>173</v>
      </c>
      <c r="C13" s="25">
        <v>12500</v>
      </c>
    </row>
    <row r="14" spans="1:5" s="30" customFormat="1" x14ac:dyDescent="0.25">
      <c r="A14" s="45" t="s">
        <v>166</v>
      </c>
      <c r="B14" s="46" t="s">
        <v>174</v>
      </c>
      <c r="C14" s="25">
        <v>4400</v>
      </c>
    </row>
    <row r="15" spans="1:5" s="30" customFormat="1" x14ac:dyDescent="0.25">
      <c r="A15" s="45" t="s">
        <v>166</v>
      </c>
      <c r="B15" s="46" t="s">
        <v>183</v>
      </c>
      <c r="C15" s="25">
        <v>10000</v>
      </c>
    </row>
    <row r="16" spans="1:5" s="30" customFormat="1" x14ac:dyDescent="0.25">
      <c r="A16" s="45" t="s">
        <v>168</v>
      </c>
      <c r="B16" s="46" t="s">
        <v>175</v>
      </c>
      <c r="C16" s="25">
        <v>37500</v>
      </c>
    </row>
    <row r="17" spans="1:6" s="30" customFormat="1" x14ac:dyDescent="0.25">
      <c r="A17" s="45" t="s">
        <v>167</v>
      </c>
      <c r="B17" s="46" t="s">
        <v>115</v>
      </c>
      <c r="C17" s="25">
        <v>10000</v>
      </c>
    </row>
    <row r="18" spans="1:6" s="30" customFormat="1" x14ac:dyDescent="0.25">
      <c r="A18" s="45" t="s">
        <v>3</v>
      </c>
      <c r="B18" s="46" t="s">
        <v>116</v>
      </c>
      <c r="C18" s="25">
        <v>30061.25</v>
      </c>
    </row>
    <row r="19" spans="1:6" ht="15.75" thickBot="1" x14ac:dyDescent="0.3">
      <c r="A19" s="47" t="s">
        <v>3</v>
      </c>
      <c r="B19" s="48" t="s">
        <v>176</v>
      </c>
      <c r="C19" s="28">
        <v>10000</v>
      </c>
      <c r="E19" s="44"/>
    </row>
    <row r="20" spans="1:6" ht="15.75" thickBot="1" x14ac:dyDescent="0.3">
      <c r="A20" s="102" t="s">
        <v>21</v>
      </c>
      <c r="B20" s="103"/>
      <c r="C20" s="29">
        <f>SUM(C10:C19)</f>
        <v>140961.25</v>
      </c>
    </row>
    <row r="21" spans="1:6" ht="15.75" x14ac:dyDescent="0.25">
      <c r="A21" s="94" t="s">
        <v>15</v>
      </c>
      <c r="B21" s="95"/>
      <c r="C21" s="96"/>
    </row>
    <row r="22" spans="1:6" s="30" customFormat="1" x14ac:dyDescent="0.25">
      <c r="A22" s="23" t="s">
        <v>9</v>
      </c>
      <c r="B22" s="24" t="s">
        <v>177</v>
      </c>
      <c r="C22" s="25">
        <f>91800+54000</f>
        <v>145800</v>
      </c>
      <c r="F22" s="50"/>
    </row>
    <row r="23" spans="1:6" s="30" customFormat="1" x14ac:dyDescent="0.25">
      <c r="A23" s="23" t="s">
        <v>105</v>
      </c>
      <c r="B23" s="24" t="s">
        <v>117</v>
      </c>
      <c r="C23" s="25">
        <v>39361.19</v>
      </c>
    </row>
    <row r="24" spans="1:6" s="30" customFormat="1" x14ac:dyDescent="0.25">
      <c r="A24" s="23" t="s">
        <v>187</v>
      </c>
      <c r="B24" s="24" t="s">
        <v>117</v>
      </c>
      <c r="C24" s="25">
        <v>5305.75</v>
      </c>
    </row>
    <row r="25" spans="1:6" s="30" customFormat="1" x14ac:dyDescent="0.25">
      <c r="A25" s="23" t="s">
        <v>4</v>
      </c>
      <c r="B25" s="24" t="s">
        <v>118</v>
      </c>
      <c r="C25" s="25">
        <v>14490</v>
      </c>
    </row>
    <row r="26" spans="1:6" s="30" customFormat="1" x14ac:dyDescent="0.25">
      <c r="A26" s="23" t="s">
        <v>202</v>
      </c>
      <c r="B26" s="24" t="s">
        <v>117</v>
      </c>
      <c r="C26" s="25">
        <v>3568.75</v>
      </c>
    </row>
    <row r="27" spans="1:6" s="30" customFormat="1" x14ac:dyDescent="0.25">
      <c r="A27" s="23" t="s">
        <v>105</v>
      </c>
      <c r="B27" s="24" t="s">
        <v>117</v>
      </c>
      <c r="C27" s="25">
        <v>7809</v>
      </c>
    </row>
    <row r="28" spans="1:6" s="30" customFormat="1" x14ac:dyDescent="0.25">
      <c r="A28" s="23" t="s">
        <v>203</v>
      </c>
      <c r="B28" s="24" t="s">
        <v>184</v>
      </c>
      <c r="C28" s="25">
        <v>15000</v>
      </c>
      <c r="F28" s="50"/>
    </row>
    <row r="29" spans="1:6" s="30" customFormat="1" x14ac:dyDescent="0.25">
      <c r="A29" s="23" t="s">
        <v>204</v>
      </c>
      <c r="B29" s="24" t="s">
        <v>117</v>
      </c>
      <c r="C29" s="25">
        <v>54612.5</v>
      </c>
    </row>
    <row r="30" spans="1:6" s="30" customFormat="1" x14ac:dyDescent="0.25">
      <c r="A30" s="23" t="s">
        <v>205</v>
      </c>
      <c r="B30" s="24" t="s">
        <v>118</v>
      </c>
      <c r="C30" s="25">
        <v>40000</v>
      </c>
    </row>
    <row r="31" spans="1:6" s="30" customFormat="1" ht="15.75" thickBot="1" x14ac:dyDescent="0.3">
      <c r="A31" s="26" t="s">
        <v>206</v>
      </c>
      <c r="B31" s="12" t="s">
        <v>118</v>
      </c>
      <c r="C31" s="28">
        <v>4100</v>
      </c>
    </row>
    <row r="32" spans="1:6" ht="15.75" thickBot="1" x14ac:dyDescent="0.3">
      <c r="A32" s="102" t="s">
        <v>22</v>
      </c>
      <c r="B32" s="107"/>
      <c r="C32" s="41">
        <f>SUM(C22:C31)</f>
        <v>330047.19</v>
      </c>
    </row>
    <row r="33" spans="1:6" ht="15.75" thickBot="1" x14ac:dyDescent="0.3">
      <c r="A33" s="100" t="s">
        <v>23</v>
      </c>
      <c r="B33" s="101"/>
      <c r="C33" s="4">
        <f>SUM(C20+C32)</f>
        <v>471008.44</v>
      </c>
    </row>
    <row r="34" spans="1:6" ht="16.5" thickBot="1" x14ac:dyDescent="0.3">
      <c r="A34" s="97" t="s">
        <v>20</v>
      </c>
      <c r="B34" s="98"/>
      <c r="C34" s="99"/>
    </row>
    <row r="35" spans="1:6" ht="16.5" thickBot="1" x14ac:dyDescent="0.3">
      <c r="A35" s="108" t="s">
        <v>16</v>
      </c>
      <c r="B35" s="109"/>
      <c r="C35" s="110"/>
    </row>
    <row r="36" spans="1:6" ht="15.75" thickBot="1" x14ac:dyDescent="0.3">
      <c r="A36" s="23" t="s">
        <v>28</v>
      </c>
      <c r="B36" s="32" t="s">
        <v>178</v>
      </c>
      <c r="C36" s="25">
        <v>297500</v>
      </c>
      <c r="F36" s="49"/>
    </row>
    <row r="37" spans="1:6" ht="15.75" thickBot="1" x14ac:dyDescent="0.3">
      <c r="A37" s="100" t="s">
        <v>25</v>
      </c>
      <c r="B37" s="101"/>
      <c r="C37" s="4">
        <f>SUM(C36:C36)</f>
        <v>297500</v>
      </c>
    </row>
    <row r="38" spans="1:6" ht="15.75" x14ac:dyDescent="0.25">
      <c r="A38" s="94" t="s">
        <v>17</v>
      </c>
      <c r="B38" s="95"/>
      <c r="C38" s="96"/>
    </row>
    <row r="39" spans="1:6" s="30" customFormat="1" x14ac:dyDescent="0.25">
      <c r="A39" s="6" t="s">
        <v>120</v>
      </c>
      <c r="B39" s="7" t="s">
        <v>10</v>
      </c>
      <c r="C39" s="10">
        <v>7593.75</v>
      </c>
    </row>
    <row r="40" spans="1:6" s="30" customFormat="1" x14ac:dyDescent="0.25">
      <c r="A40" s="6" t="s">
        <v>122</v>
      </c>
      <c r="B40" s="7" t="s">
        <v>11</v>
      </c>
      <c r="C40" s="10">
        <v>550</v>
      </c>
    </row>
    <row r="41" spans="1:6" s="30" customFormat="1" x14ac:dyDescent="0.25">
      <c r="A41" s="6" t="s">
        <v>132</v>
      </c>
      <c r="B41" s="7" t="s">
        <v>11</v>
      </c>
      <c r="C41" s="10">
        <v>11690.56</v>
      </c>
    </row>
    <row r="42" spans="1:6" s="30" customFormat="1" x14ac:dyDescent="0.25">
      <c r="A42" s="6" t="s">
        <v>129</v>
      </c>
      <c r="B42" s="7" t="s">
        <v>10</v>
      </c>
      <c r="C42" s="8">
        <v>1043.5</v>
      </c>
    </row>
    <row r="43" spans="1:6" s="30" customFormat="1" x14ac:dyDescent="0.25">
      <c r="A43" s="6" t="s">
        <v>124</v>
      </c>
      <c r="B43" s="7" t="s">
        <v>12</v>
      </c>
      <c r="C43" s="10">
        <f>6750+1125</f>
        <v>7875</v>
      </c>
    </row>
    <row r="44" spans="1:6" s="30" customFormat="1" x14ac:dyDescent="0.25">
      <c r="A44" s="6" t="s">
        <v>125</v>
      </c>
      <c r="B44" s="7" t="s">
        <v>10</v>
      </c>
      <c r="C44" s="10">
        <v>4000</v>
      </c>
    </row>
    <row r="45" spans="1:6" s="31" customFormat="1" x14ac:dyDescent="0.25">
      <c r="A45" s="6" t="s">
        <v>130</v>
      </c>
      <c r="B45" s="7" t="s">
        <v>11</v>
      </c>
      <c r="C45" s="10">
        <v>3396</v>
      </c>
    </row>
    <row r="46" spans="1:6" s="30" customFormat="1" x14ac:dyDescent="0.25">
      <c r="A46" s="6" t="s">
        <v>121</v>
      </c>
      <c r="B46" s="7" t="s">
        <v>11</v>
      </c>
      <c r="C46" s="10">
        <v>9728.44</v>
      </c>
    </row>
    <row r="47" spans="1:6" s="30" customFormat="1" x14ac:dyDescent="0.25">
      <c r="A47" s="6" t="s">
        <v>179</v>
      </c>
      <c r="B47" s="7" t="s">
        <v>11</v>
      </c>
      <c r="C47" s="10">
        <v>708.03</v>
      </c>
    </row>
    <row r="48" spans="1:6" s="30" customFormat="1" x14ac:dyDescent="0.25">
      <c r="A48" s="6" t="s">
        <v>126</v>
      </c>
      <c r="B48" s="7" t="s">
        <v>10</v>
      </c>
      <c r="C48" s="10">
        <v>3136.2</v>
      </c>
    </row>
    <row r="49" spans="1:3" s="30" customFormat="1" x14ac:dyDescent="0.25">
      <c r="A49" s="6" t="s">
        <v>164</v>
      </c>
      <c r="B49" s="7" t="s">
        <v>10</v>
      </c>
      <c r="C49" s="10">
        <f>28037.15+1481.5</f>
        <v>29518.65</v>
      </c>
    </row>
    <row r="50" spans="1:3" s="30" customFormat="1" x14ac:dyDescent="0.25">
      <c r="A50" s="6" t="s">
        <v>128</v>
      </c>
      <c r="B50" s="7" t="s">
        <v>10</v>
      </c>
      <c r="C50" s="8">
        <f>5054+3566</f>
        <v>8620</v>
      </c>
    </row>
    <row r="51" spans="1:3" s="30" customFormat="1" x14ac:dyDescent="0.25">
      <c r="A51" s="6" t="s">
        <v>119</v>
      </c>
      <c r="B51" s="7" t="s">
        <v>11</v>
      </c>
      <c r="C51" s="10">
        <v>15393.06</v>
      </c>
    </row>
    <row r="52" spans="1:3" s="30" customFormat="1" x14ac:dyDescent="0.25">
      <c r="A52" s="6" t="s">
        <v>131</v>
      </c>
      <c r="B52" s="7" t="s">
        <v>10</v>
      </c>
      <c r="C52" s="10">
        <v>9370</v>
      </c>
    </row>
    <row r="53" spans="1:3" s="30" customFormat="1" x14ac:dyDescent="0.25">
      <c r="A53" s="6" t="s">
        <v>137</v>
      </c>
      <c r="B53" s="9" t="s">
        <v>138</v>
      </c>
      <c r="C53" s="10">
        <f>21686.87*9</f>
        <v>195181.83</v>
      </c>
    </row>
    <row r="54" spans="1:3" s="30" customFormat="1" x14ac:dyDescent="0.25">
      <c r="A54" s="6" t="s">
        <v>163</v>
      </c>
      <c r="B54" s="7" t="s">
        <v>10</v>
      </c>
      <c r="C54" s="10">
        <f>3688+2300</f>
        <v>5988</v>
      </c>
    </row>
    <row r="55" spans="1:3" s="30" customFormat="1" x14ac:dyDescent="0.25">
      <c r="A55" s="6" t="s">
        <v>140</v>
      </c>
      <c r="B55" s="9" t="s">
        <v>11</v>
      </c>
      <c r="C55" s="8">
        <v>5906.25</v>
      </c>
    </row>
    <row r="56" spans="1:3" s="30" customFormat="1" x14ac:dyDescent="0.25">
      <c r="A56" s="6" t="s">
        <v>143</v>
      </c>
      <c r="B56" s="9" t="s">
        <v>10</v>
      </c>
      <c r="C56" s="8">
        <f>875+875</f>
        <v>1750</v>
      </c>
    </row>
    <row r="57" spans="1:3" s="30" customFormat="1" x14ac:dyDescent="0.25">
      <c r="A57" s="6" t="s">
        <v>135</v>
      </c>
      <c r="B57" s="7" t="s">
        <v>83</v>
      </c>
      <c r="C57" s="8">
        <v>24267</v>
      </c>
    </row>
    <row r="58" spans="1:3" s="30" customFormat="1" x14ac:dyDescent="0.25">
      <c r="A58" s="6" t="s">
        <v>133</v>
      </c>
      <c r="B58" s="7" t="s">
        <v>141</v>
      </c>
      <c r="C58" s="8">
        <f>3220+3470+2000</f>
        <v>8690</v>
      </c>
    </row>
    <row r="59" spans="1:3" s="30" customFormat="1" x14ac:dyDescent="0.25">
      <c r="A59" s="6" t="s">
        <v>180</v>
      </c>
      <c r="B59" s="7" t="s">
        <v>11</v>
      </c>
      <c r="C59" s="8">
        <f>1123.9+1511.25</f>
        <v>2635.15</v>
      </c>
    </row>
    <row r="60" spans="1:3" s="30" customFormat="1" x14ac:dyDescent="0.25">
      <c r="A60" s="6" t="s">
        <v>139</v>
      </c>
      <c r="B60" s="9" t="s">
        <v>11</v>
      </c>
      <c r="C60" s="8">
        <v>2820</v>
      </c>
    </row>
    <row r="61" spans="1:3" s="30" customFormat="1" x14ac:dyDescent="0.25">
      <c r="A61" s="6" t="s">
        <v>142</v>
      </c>
      <c r="B61" s="9" t="s">
        <v>141</v>
      </c>
      <c r="C61" s="8">
        <v>7690</v>
      </c>
    </row>
    <row r="62" spans="1:3" s="30" customFormat="1" x14ac:dyDescent="0.25">
      <c r="A62" s="6" t="s">
        <v>127</v>
      </c>
      <c r="B62" s="7" t="s">
        <v>134</v>
      </c>
      <c r="C62" s="8">
        <f>13596+4948+359.65</f>
        <v>18903.650000000001</v>
      </c>
    </row>
    <row r="63" spans="1:3" s="30" customFormat="1" x14ac:dyDescent="0.25">
      <c r="A63" s="6" t="s">
        <v>145</v>
      </c>
      <c r="B63" s="9" t="s">
        <v>11</v>
      </c>
      <c r="C63" s="8">
        <v>1500</v>
      </c>
    </row>
    <row r="64" spans="1:3" s="30" customFormat="1" x14ac:dyDescent="0.25">
      <c r="A64" s="6" t="s">
        <v>123</v>
      </c>
      <c r="B64" s="7" t="s">
        <v>11</v>
      </c>
      <c r="C64" s="10">
        <f>17113.95+744</f>
        <v>17857.95</v>
      </c>
    </row>
    <row r="65" spans="1:6" s="30" customFormat="1" x14ac:dyDescent="0.25">
      <c r="A65" s="6" t="s">
        <v>144</v>
      </c>
      <c r="B65" s="9" t="s">
        <v>11</v>
      </c>
      <c r="C65" s="8">
        <v>3280</v>
      </c>
    </row>
    <row r="66" spans="1:6" s="30" customFormat="1" x14ac:dyDescent="0.25">
      <c r="A66" s="6" t="s">
        <v>147</v>
      </c>
      <c r="B66" s="9" t="s">
        <v>11</v>
      </c>
      <c r="C66" s="8">
        <v>2725</v>
      </c>
    </row>
    <row r="67" spans="1:6" s="30" customFormat="1" x14ac:dyDescent="0.25">
      <c r="A67" s="6" t="s">
        <v>136</v>
      </c>
      <c r="B67" s="9" t="s">
        <v>10</v>
      </c>
      <c r="C67" s="8">
        <f>13730.88+13570.25</f>
        <v>27301.129999999997</v>
      </c>
    </row>
    <row r="68" spans="1:6" s="30" customFormat="1" x14ac:dyDescent="0.25">
      <c r="A68" s="6" t="s">
        <v>148</v>
      </c>
      <c r="B68" s="9" t="s">
        <v>11</v>
      </c>
      <c r="C68" s="8">
        <v>11608.13</v>
      </c>
    </row>
    <row r="69" spans="1:6" s="30" customFormat="1" x14ac:dyDescent="0.25">
      <c r="A69" s="6" t="s">
        <v>155</v>
      </c>
      <c r="B69" s="7" t="s">
        <v>13</v>
      </c>
      <c r="C69" s="8">
        <f>24016.36+5000</f>
        <v>29016.36</v>
      </c>
    </row>
    <row r="70" spans="1:6" s="30" customFormat="1" x14ac:dyDescent="0.25">
      <c r="A70" s="6" t="s">
        <v>157</v>
      </c>
      <c r="B70" s="7" t="s">
        <v>11</v>
      </c>
      <c r="C70" s="8">
        <v>1100.23</v>
      </c>
    </row>
    <row r="71" spans="1:6" s="30" customFormat="1" x14ac:dyDescent="0.25">
      <c r="A71" s="6" t="s">
        <v>146</v>
      </c>
      <c r="B71" s="9" t="s">
        <v>11</v>
      </c>
      <c r="C71" s="8">
        <v>4900</v>
      </c>
    </row>
    <row r="72" spans="1:6" s="30" customFormat="1" x14ac:dyDescent="0.25">
      <c r="A72" s="6" t="s">
        <v>151</v>
      </c>
      <c r="B72" s="7" t="s">
        <v>10</v>
      </c>
      <c r="C72" s="8">
        <v>7821.88</v>
      </c>
    </row>
    <row r="73" spans="1:6" s="30" customFormat="1" x14ac:dyDescent="0.25">
      <c r="A73" s="6" t="s">
        <v>153</v>
      </c>
      <c r="B73" s="7" t="s">
        <v>156</v>
      </c>
      <c r="C73" s="8">
        <f>28757.82*4</f>
        <v>115031.28</v>
      </c>
    </row>
    <row r="74" spans="1:6" s="30" customFormat="1" x14ac:dyDescent="0.25">
      <c r="A74" s="6" t="s">
        <v>152</v>
      </c>
      <c r="B74" s="7" t="s">
        <v>11</v>
      </c>
      <c r="C74" s="8">
        <v>1740</v>
      </c>
    </row>
    <row r="75" spans="1:6" s="30" customFormat="1" x14ac:dyDescent="0.25">
      <c r="A75" s="6" t="s">
        <v>154</v>
      </c>
      <c r="B75" s="7" t="s">
        <v>10</v>
      </c>
      <c r="C75" s="8">
        <f>3229.5*2</f>
        <v>6459</v>
      </c>
    </row>
    <row r="76" spans="1:6" s="30" customFormat="1" x14ac:dyDescent="0.25">
      <c r="A76" s="6" t="s">
        <v>149</v>
      </c>
      <c r="B76" s="9" t="s">
        <v>10</v>
      </c>
      <c r="C76" s="8">
        <f>8595+3850+1745</f>
        <v>14190</v>
      </c>
      <c r="F76" s="50"/>
    </row>
    <row r="77" spans="1:6" s="30" customFormat="1" x14ac:dyDescent="0.25">
      <c r="A77" s="6" t="s">
        <v>158</v>
      </c>
      <c r="B77" s="7" t="s">
        <v>11</v>
      </c>
      <c r="C77" s="8">
        <v>4070</v>
      </c>
    </row>
    <row r="78" spans="1:6" s="30" customFormat="1" x14ac:dyDescent="0.25">
      <c r="A78" s="6" t="s">
        <v>150</v>
      </c>
      <c r="B78" s="7" t="s">
        <v>181</v>
      </c>
      <c r="C78" s="8">
        <v>20008</v>
      </c>
    </row>
    <row r="79" spans="1:6" s="30" customFormat="1" x14ac:dyDescent="0.25">
      <c r="A79" s="6" t="s">
        <v>161</v>
      </c>
      <c r="B79" s="7" t="s">
        <v>11</v>
      </c>
      <c r="C79" s="8">
        <v>2000</v>
      </c>
    </row>
    <row r="80" spans="1:6" s="30" customFormat="1" x14ac:dyDescent="0.25">
      <c r="A80" s="6" t="s">
        <v>159</v>
      </c>
      <c r="B80" s="7" t="s">
        <v>11</v>
      </c>
      <c r="C80" s="8">
        <v>3232</v>
      </c>
    </row>
    <row r="81" spans="1:6" s="30" customFormat="1" x14ac:dyDescent="0.25">
      <c r="A81" s="6" t="s">
        <v>160</v>
      </c>
      <c r="B81" s="7" t="s">
        <v>10</v>
      </c>
      <c r="C81" s="8">
        <f>2000+1856.26</f>
        <v>3856.26</v>
      </c>
      <c r="F81" s="50"/>
    </row>
    <row r="82" spans="1:6" s="30" customFormat="1" ht="15.75" thickBot="1" x14ac:dyDescent="0.3">
      <c r="A82" s="11" t="s">
        <v>162</v>
      </c>
      <c r="B82" s="12" t="s">
        <v>12</v>
      </c>
      <c r="C82" s="13">
        <f>39119.63*3</f>
        <v>117358.88999999998</v>
      </c>
    </row>
    <row r="83" spans="1:6" ht="15.75" thickBot="1" x14ac:dyDescent="0.3">
      <c r="A83" s="102" t="s">
        <v>27</v>
      </c>
      <c r="B83" s="103"/>
      <c r="C83" s="42">
        <f>SUM(C39:C82)</f>
        <v>781511.18</v>
      </c>
    </row>
    <row r="84" spans="1:6" ht="15.75" thickBot="1" x14ac:dyDescent="0.3">
      <c r="A84" s="100" t="s">
        <v>26</v>
      </c>
      <c r="B84" s="104"/>
      <c r="C84" s="43">
        <f>C83+C37</f>
        <v>1079011.1800000002</v>
      </c>
    </row>
    <row r="85" spans="1:6" ht="5.45" customHeight="1" thickBot="1" x14ac:dyDescent="0.3">
      <c r="A85" s="39"/>
      <c r="B85" s="40"/>
      <c r="C85" s="40"/>
    </row>
    <row r="86" spans="1:6" ht="15.75" thickBot="1" x14ac:dyDescent="0.3">
      <c r="A86" s="105" t="s">
        <v>86</v>
      </c>
      <c r="B86" s="106"/>
      <c r="C86" s="14">
        <f>SUM(C83+C37+C33+C7)</f>
        <v>1550019.62</v>
      </c>
    </row>
    <row r="87" spans="1:6" x14ac:dyDescent="0.25">
      <c r="C87" s="17"/>
    </row>
    <row r="88" spans="1:6" x14ac:dyDescent="0.25">
      <c r="C88" s="15"/>
    </row>
    <row r="89" spans="1:6" x14ac:dyDescent="0.25">
      <c r="C89" s="16"/>
    </row>
  </sheetData>
  <mergeCells count="16">
    <mergeCell ref="A38:C38"/>
    <mergeCell ref="A83:B83"/>
    <mergeCell ref="A84:B84"/>
    <mergeCell ref="A86:B86"/>
    <mergeCell ref="A21:C21"/>
    <mergeCell ref="A32:B32"/>
    <mergeCell ref="A33:B33"/>
    <mergeCell ref="A34:C34"/>
    <mergeCell ref="A35:C35"/>
    <mergeCell ref="A37:B37"/>
    <mergeCell ref="A20:B20"/>
    <mergeCell ref="A2:C2"/>
    <mergeCell ref="A5:C5"/>
    <mergeCell ref="A7:B7"/>
    <mergeCell ref="A8:C8"/>
    <mergeCell ref="A9:C9"/>
  </mergeCells>
  <phoneticPr fontId="13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Normal="100" workbookViewId="0">
      <selection activeCell="A23" sqref="A23"/>
    </sheetView>
  </sheetViews>
  <sheetFormatPr defaultColWidth="9.140625" defaultRowHeight="12.75" x14ac:dyDescent="0.2"/>
  <cols>
    <col min="1" max="1" width="82.85546875" style="51" customWidth="1"/>
    <col min="2" max="2" width="102.85546875" style="51" bestFit="1" customWidth="1"/>
    <col min="3" max="3" width="16" style="51" bestFit="1" customWidth="1"/>
    <col min="4" max="4" width="17.5703125" style="51" customWidth="1"/>
    <col min="5" max="5" width="11.7109375" style="51" bestFit="1" customWidth="1"/>
    <col min="6" max="16384" width="9.140625" style="51"/>
  </cols>
  <sheetData>
    <row r="1" spans="1:3" ht="49.5" customHeight="1" x14ac:dyDescent="0.2"/>
    <row r="2" spans="1:3" ht="169.5" customHeight="1" thickBot="1" x14ac:dyDescent="0.25">
      <c r="A2" s="113" t="s">
        <v>195</v>
      </c>
      <c r="B2" s="113"/>
      <c r="C2" s="113"/>
    </row>
    <row r="3" spans="1:3" ht="13.5" hidden="1" thickBot="1" x14ac:dyDescent="0.25"/>
    <row r="4" spans="1:3" ht="13.5" hidden="1" thickBot="1" x14ac:dyDescent="0.25"/>
    <row r="5" spans="1:3" ht="13.5" thickBot="1" x14ac:dyDescent="0.25">
      <c r="A5" s="114" t="s">
        <v>18</v>
      </c>
      <c r="B5" s="115"/>
      <c r="C5" s="116"/>
    </row>
    <row r="6" spans="1:3" ht="13.5" thickBot="1" x14ac:dyDescent="0.25">
      <c r="A6" s="52" t="s">
        <v>0</v>
      </c>
      <c r="B6" s="53" t="s">
        <v>0</v>
      </c>
      <c r="C6" s="54" t="s">
        <v>0</v>
      </c>
    </row>
    <row r="7" spans="1:3" ht="13.5" thickBot="1" x14ac:dyDescent="0.25">
      <c r="A7" s="117" t="s">
        <v>24</v>
      </c>
      <c r="B7" s="118"/>
      <c r="C7" s="55">
        <f>SUM(C6)</f>
        <v>0</v>
      </c>
    </row>
    <row r="8" spans="1:3" ht="13.5" thickBot="1" x14ac:dyDescent="0.25">
      <c r="A8" s="114" t="s">
        <v>19</v>
      </c>
      <c r="B8" s="115"/>
      <c r="C8" s="116"/>
    </row>
    <row r="9" spans="1:3" ht="13.5" thickBot="1" x14ac:dyDescent="0.25">
      <c r="A9" s="119" t="s">
        <v>14</v>
      </c>
      <c r="B9" s="120"/>
      <c r="C9" s="121"/>
    </row>
    <row r="10" spans="1:3" x14ac:dyDescent="0.2">
      <c r="A10" s="56" t="s">
        <v>169</v>
      </c>
      <c r="B10" s="57" t="s">
        <v>201</v>
      </c>
      <c r="C10" s="58">
        <v>4000</v>
      </c>
    </row>
    <row r="11" spans="1:3" s="61" customFormat="1" x14ac:dyDescent="0.2">
      <c r="A11" s="59" t="s">
        <v>185</v>
      </c>
      <c r="B11" s="59" t="s">
        <v>200</v>
      </c>
      <c r="C11" s="60">
        <f>50000+8750</f>
        <v>58750</v>
      </c>
    </row>
    <row r="12" spans="1:3" s="61" customFormat="1" x14ac:dyDescent="0.2">
      <c r="A12" s="59" t="s">
        <v>186</v>
      </c>
      <c r="B12" s="59" t="s">
        <v>199</v>
      </c>
      <c r="C12" s="60">
        <v>37500</v>
      </c>
    </row>
    <row r="13" spans="1:3" s="61" customFormat="1" x14ac:dyDescent="0.2">
      <c r="A13" s="59" t="s">
        <v>185</v>
      </c>
      <c r="B13" s="59" t="s">
        <v>198</v>
      </c>
      <c r="C13" s="60">
        <v>12500</v>
      </c>
    </row>
    <row r="14" spans="1:3" s="61" customFormat="1" x14ac:dyDescent="0.2">
      <c r="A14" s="59" t="s">
        <v>167</v>
      </c>
      <c r="B14" s="59" t="s">
        <v>197</v>
      </c>
      <c r="C14" s="60">
        <v>9750</v>
      </c>
    </row>
    <row r="15" spans="1:3" s="61" customFormat="1" ht="13.5" thickBot="1" x14ac:dyDescent="0.25">
      <c r="A15" s="62" t="s">
        <v>3</v>
      </c>
      <c r="B15" s="62" t="s">
        <v>196</v>
      </c>
      <c r="C15" s="63">
        <v>12500</v>
      </c>
    </row>
    <row r="16" spans="1:3" ht="13.5" thickBot="1" x14ac:dyDescent="0.25">
      <c r="A16" s="111" t="s">
        <v>21</v>
      </c>
      <c r="B16" s="112"/>
      <c r="C16" s="64">
        <f>SUM(C10:C15)</f>
        <v>135000</v>
      </c>
    </row>
    <row r="17" spans="1:5" ht="13.5" thickBot="1" x14ac:dyDescent="0.25">
      <c r="A17" s="119" t="s">
        <v>15</v>
      </c>
      <c r="B17" s="120"/>
      <c r="C17" s="121"/>
    </row>
    <row r="18" spans="1:5" s="61" customFormat="1" x14ac:dyDescent="0.2">
      <c r="A18" s="65" t="s">
        <v>187</v>
      </c>
      <c r="B18" s="66" t="s">
        <v>188</v>
      </c>
      <c r="C18" s="67">
        <v>5305.75</v>
      </c>
    </row>
    <row r="19" spans="1:5" s="61" customFormat="1" x14ac:dyDescent="0.2">
      <c r="A19" s="68" t="s">
        <v>79</v>
      </c>
      <c r="B19" s="69" t="s">
        <v>189</v>
      </c>
      <c r="C19" s="60">
        <v>9719.2800000000007</v>
      </c>
    </row>
    <row r="20" spans="1:5" s="61" customFormat="1" x14ac:dyDescent="0.2">
      <c r="A20" s="68" t="s">
        <v>75</v>
      </c>
      <c r="B20" s="69" t="s">
        <v>188</v>
      </c>
      <c r="C20" s="60">
        <v>15000</v>
      </c>
    </row>
    <row r="21" spans="1:5" s="61" customFormat="1" x14ac:dyDescent="0.2">
      <c r="A21" s="68" t="s">
        <v>190</v>
      </c>
      <c r="B21" s="69" t="s">
        <v>189</v>
      </c>
      <c r="C21" s="60">
        <v>372.96</v>
      </c>
    </row>
    <row r="22" spans="1:5" s="61" customFormat="1" x14ac:dyDescent="0.2">
      <c r="A22" s="68" t="s">
        <v>79</v>
      </c>
      <c r="B22" s="69" t="s">
        <v>189</v>
      </c>
      <c r="C22" s="60">
        <v>42545.99</v>
      </c>
    </row>
    <row r="23" spans="1:5" s="61" customFormat="1" x14ac:dyDescent="0.2">
      <c r="A23" s="68" t="s">
        <v>191</v>
      </c>
      <c r="B23" s="69" t="s">
        <v>192</v>
      </c>
      <c r="C23" s="60">
        <v>50000</v>
      </c>
    </row>
    <row r="24" spans="1:5" s="61" customFormat="1" x14ac:dyDescent="0.2">
      <c r="A24" s="68" t="s">
        <v>193</v>
      </c>
      <c r="B24" s="69" t="s">
        <v>110</v>
      </c>
      <c r="C24" s="60">
        <v>490000</v>
      </c>
      <c r="D24" s="70"/>
      <c r="E24" s="70"/>
    </row>
    <row r="25" spans="1:5" s="61" customFormat="1" x14ac:dyDescent="0.2">
      <c r="A25" s="68" t="s">
        <v>75</v>
      </c>
      <c r="B25" s="69" t="s">
        <v>110</v>
      </c>
      <c r="C25" s="60">
        <v>6000</v>
      </c>
    </row>
    <row r="26" spans="1:5" s="61" customFormat="1" ht="13.5" thickBot="1" x14ac:dyDescent="0.25">
      <c r="A26" s="90" t="s">
        <v>105</v>
      </c>
      <c r="B26" s="91" t="s">
        <v>189</v>
      </c>
      <c r="C26" s="63">
        <v>13406.25</v>
      </c>
    </row>
    <row r="27" spans="1:5" ht="13.5" thickBot="1" x14ac:dyDescent="0.25">
      <c r="A27" s="111" t="s">
        <v>22</v>
      </c>
      <c r="B27" s="125"/>
      <c r="C27" s="71">
        <f>SUM(C18:C26)</f>
        <v>632350.23</v>
      </c>
    </row>
    <row r="28" spans="1:5" ht="13.5" thickBot="1" x14ac:dyDescent="0.25">
      <c r="A28" s="117" t="s">
        <v>23</v>
      </c>
      <c r="B28" s="118"/>
      <c r="C28" s="55">
        <f>SUM(C16+C27)</f>
        <v>767350.23</v>
      </c>
    </row>
    <row r="29" spans="1:5" ht="13.5" thickBot="1" x14ac:dyDescent="0.25">
      <c r="A29" s="114" t="s">
        <v>20</v>
      </c>
      <c r="B29" s="115"/>
      <c r="C29" s="116"/>
    </row>
    <row r="30" spans="1:5" ht="13.5" thickBot="1" x14ac:dyDescent="0.25">
      <c r="A30" s="126" t="s">
        <v>16</v>
      </c>
      <c r="B30" s="127"/>
      <c r="C30" s="128"/>
    </row>
    <row r="31" spans="1:5" ht="13.5" thickBot="1" x14ac:dyDescent="0.25">
      <c r="A31" s="68" t="s">
        <v>28</v>
      </c>
      <c r="B31" s="72" t="s">
        <v>194</v>
      </c>
      <c r="C31" s="60">
        <v>425000</v>
      </c>
      <c r="D31" s="73"/>
    </row>
    <row r="32" spans="1:5" ht="13.5" thickBot="1" x14ac:dyDescent="0.25">
      <c r="A32" s="117" t="s">
        <v>25</v>
      </c>
      <c r="B32" s="118"/>
      <c r="C32" s="55">
        <f>SUM(C31:C31)</f>
        <v>425000</v>
      </c>
    </row>
    <row r="33" spans="1:3" ht="13.5" thickBot="1" x14ac:dyDescent="0.25">
      <c r="A33" s="119" t="s">
        <v>17</v>
      </c>
      <c r="B33" s="120"/>
      <c r="C33" s="121"/>
    </row>
    <row r="34" spans="1:3" x14ac:dyDescent="0.2">
      <c r="A34" s="74" t="s">
        <v>209</v>
      </c>
      <c r="B34" s="75" t="s">
        <v>11</v>
      </c>
      <c r="C34" s="67">
        <v>3676</v>
      </c>
    </row>
    <row r="35" spans="1:3" s="61" customFormat="1" x14ac:dyDescent="0.2">
      <c r="A35" s="76" t="s">
        <v>207</v>
      </c>
      <c r="B35" s="77" t="s">
        <v>39</v>
      </c>
      <c r="C35" s="78">
        <v>4000</v>
      </c>
    </row>
    <row r="36" spans="1:3" s="61" customFormat="1" x14ac:dyDescent="0.2">
      <c r="A36" s="76" t="s">
        <v>212</v>
      </c>
      <c r="B36" s="77" t="s">
        <v>11</v>
      </c>
      <c r="C36" s="78">
        <v>1500</v>
      </c>
    </row>
    <row r="37" spans="1:3" s="61" customFormat="1" x14ac:dyDescent="0.2">
      <c r="A37" s="76" t="s">
        <v>208</v>
      </c>
      <c r="B37" s="77" t="s">
        <v>10</v>
      </c>
      <c r="C37" s="78">
        <v>12375</v>
      </c>
    </row>
    <row r="38" spans="1:3" s="61" customFormat="1" x14ac:dyDescent="0.2">
      <c r="A38" s="76" t="s">
        <v>210</v>
      </c>
      <c r="B38" s="77" t="s">
        <v>10</v>
      </c>
      <c r="C38" s="79">
        <v>4200</v>
      </c>
    </row>
    <row r="39" spans="1:3" s="61" customFormat="1" x14ac:dyDescent="0.2">
      <c r="A39" s="76" t="s">
        <v>213</v>
      </c>
      <c r="B39" s="77" t="s">
        <v>11</v>
      </c>
      <c r="C39" s="78">
        <v>1030.8</v>
      </c>
    </row>
    <row r="40" spans="1:3" s="61" customFormat="1" ht="13.5" thickBot="1" x14ac:dyDescent="0.25">
      <c r="A40" s="80" t="s">
        <v>211</v>
      </c>
      <c r="B40" s="81" t="s">
        <v>11</v>
      </c>
      <c r="C40" s="92">
        <v>511.1</v>
      </c>
    </row>
    <row r="41" spans="1:3" ht="13.5" thickBot="1" x14ac:dyDescent="0.25">
      <c r="A41" s="111" t="s">
        <v>27</v>
      </c>
      <c r="B41" s="112"/>
      <c r="C41" s="82">
        <f>SUM(C34:C40)</f>
        <v>27292.899999999998</v>
      </c>
    </row>
    <row r="42" spans="1:3" ht="13.5" thickBot="1" x14ac:dyDescent="0.25">
      <c r="A42" s="117" t="s">
        <v>26</v>
      </c>
      <c r="B42" s="122"/>
      <c r="C42" s="83">
        <f>C41+C32</f>
        <v>452292.9</v>
      </c>
    </row>
    <row r="43" spans="1:3" ht="5.45" customHeight="1" thickBot="1" x14ac:dyDescent="0.25">
      <c r="A43" s="84"/>
      <c r="B43" s="85"/>
      <c r="C43" s="85"/>
    </row>
    <row r="44" spans="1:3" ht="13.5" thickBot="1" x14ac:dyDescent="0.25">
      <c r="A44" s="123" t="s">
        <v>86</v>
      </c>
      <c r="B44" s="124"/>
      <c r="C44" s="86">
        <f>SUM(C41+C32+C28+C7)</f>
        <v>1219643.1299999999</v>
      </c>
    </row>
    <row r="45" spans="1:3" x14ac:dyDescent="0.2">
      <c r="C45" s="87"/>
    </row>
    <row r="46" spans="1:3" x14ac:dyDescent="0.2">
      <c r="C46" s="88"/>
    </row>
    <row r="47" spans="1:3" x14ac:dyDescent="0.2">
      <c r="C47" s="89"/>
    </row>
  </sheetData>
  <mergeCells count="16">
    <mergeCell ref="A33:C33"/>
    <mergeCell ref="A41:B41"/>
    <mergeCell ref="A42:B42"/>
    <mergeCell ref="A44:B44"/>
    <mergeCell ref="A17:C17"/>
    <mergeCell ref="A27:B27"/>
    <mergeCell ref="A28:B28"/>
    <mergeCell ref="A29:C29"/>
    <mergeCell ref="A30:C30"/>
    <mergeCell ref="A32:B32"/>
    <mergeCell ref="A16:B16"/>
    <mergeCell ref="A2:C2"/>
    <mergeCell ref="A5:C5"/>
    <mergeCell ref="A7:B7"/>
    <mergeCell ref="A8:C8"/>
    <mergeCell ref="A9:C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2019</vt:lpstr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</dc:creator>
  <cp:lastModifiedBy>Tomislav Gluhak</cp:lastModifiedBy>
  <cp:lastPrinted>2019-06-27T07:35:09Z</cp:lastPrinted>
  <dcterms:created xsi:type="dcterms:W3CDTF">2018-06-28T10:04:20Z</dcterms:created>
  <dcterms:modified xsi:type="dcterms:W3CDTF">2021-08-20T07:20:03Z</dcterms:modified>
</cp:coreProperties>
</file>